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o Frontoni\GRUPO MILL Dropbox\Franco Alexander Frontoni\Macroeconomía\2020\Prácticos para videos\"/>
    </mc:Choice>
  </mc:AlternateContent>
  <bookViews>
    <workbookView xWindow="0" yWindow="0" windowWidth="23040" windowHeight="9384"/>
  </bookViews>
  <sheets>
    <sheet name="Planteo Ejercicio" sheetId="1" r:id="rId1"/>
    <sheet name="Res. a)" sheetId="2" r:id="rId2"/>
    <sheet name="Res. b)" sheetId="3" r:id="rId3"/>
    <sheet name="Res. c)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4" l="1"/>
  <c r="C23" i="4"/>
  <c r="E23" i="4"/>
  <c r="E28" i="2" l="1"/>
  <c r="E26" i="2"/>
  <c r="E25" i="2"/>
  <c r="E24" i="2"/>
  <c r="E23" i="2"/>
  <c r="E22" i="2"/>
  <c r="E21" i="2"/>
  <c r="E20" i="2"/>
  <c r="E19" i="2"/>
  <c r="E18" i="2"/>
  <c r="E17" i="2"/>
  <c r="E16" i="2"/>
  <c r="E15" i="2"/>
  <c r="G52" i="3"/>
  <c r="G51" i="3"/>
  <c r="G50" i="3"/>
  <c r="G49" i="3"/>
  <c r="G48" i="3"/>
  <c r="E49" i="3"/>
  <c r="E48" i="3"/>
  <c r="K34" i="3"/>
  <c r="K41" i="3" s="1"/>
  <c r="E36" i="3"/>
  <c r="K12" i="3" l="1"/>
  <c r="K25" i="3" s="1"/>
  <c r="E20" i="3"/>
  <c r="M25" i="3"/>
  <c r="E53" i="3"/>
  <c r="G53" i="3"/>
  <c r="M41" i="3"/>
  <c r="G41" i="3"/>
  <c r="E41" i="3" s="1"/>
  <c r="G25" i="3"/>
  <c r="E14" i="2" l="1"/>
  <c r="E13" i="2"/>
  <c r="E12" i="2"/>
  <c r="E11" i="2"/>
  <c r="E10" i="2"/>
  <c r="E8" i="2"/>
  <c r="E9" i="2" s="1"/>
  <c r="E25" i="3"/>
</calcChain>
</file>

<file path=xl/sharedStrings.xml><?xml version="1.0" encoding="utf-8"?>
<sst xmlns="http://schemas.openxmlformats.org/spreadsheetml/2006/main" count="190" uniqueCount="123">
  <si>
    <t>MACROECONOMIA - FACULTAD DE CS ECONOMICAS Y JURIDICAS DE LA UNLPam</t>
  </si>
  <si>
    <t>ECONOMÍA</t>
  </si>
  <si>
    <t>DATOS DEL EJERCICIO</t>
  </si>
  <si>
    <t>ENUNCIADO</t>
  </si>
  <si>
    <t>EJERCICIO N°14</t>
  </si>
  <si>
    <t xml:space="preserve">A continuación se ofrecen los datos elementales de la contabilidad nacional del país XY, en miles de millones de pesos a valores corrientes. </t>
  </si>
  <si>
    <t>N°</t>
  </si>
  <si>
    <t>Variables</t>
  </si>
  <si>
    <t>Importes</t>
  </si>
  <si>
    <t>Producción de bienes y servicios a precios de mercado</t>
  </si>
  <si>
    <t>Consumo intermedio</t>
  </si>
  <si>
    <t>Consumo privado</t>
  </si>
  <si>
    <t>Consumo público</t>
  </si>
  <si>
    <t>Inversión bruta interna fija</t>
  </si>
  <si>
    <t>Amortizaciones</t>
  </si>
  <si>
    <t>Salarios pagados por los organismos del Estado</t>
  </si>
  <si>
    <t>Remuneración a los factores tierra y capital</t>
  </si>
  <si>
    <t>Subsidios a las empresas</t>
  </si>
  <si>
    <t>Transferencias a las familias</t>
  </si>
  <si>
    <t>Impuesto al Valor Agregado (IVA)</t>
  </si>
  <si>
    <t>Otros impuestos indirectos</t>
  </si>
  <si>
    <t>Impuesto a las ganancias de las sociedades anónimas</t>
  </si>
  <si>
    <t>Impuestos directos pagados por las familias</t>
  </si>
  <si>
    <t>Remuneración a factores productivos enviadas al exterior</t>
  </si>
  <si>
    <t>Remuneración a factores productivos recibidos del exterior</t>
  </si>
  <si>
    <t>Importaciones de bienes y servicios</t>
  </si>
  <si>
    <t>Exportaciones de bienes y servicios</t>
  </si>
  <si>
    <t>Salarios pagados por los sectores productivos</t>
  </si>
  <si>
    <t>Dividendos distribuidos</t>
  </si>
  <si>
    <t>Suponiendo que en estos datos están contenidos todos los conceptos,</t>
  </si>
  <si>
    <t>a) Completa el cuadro siguiente</t>
  </si>
  <si>
    <t>b) Confecciona. las cuentas de transacciones corrientes de cada sector y la cuenta de ahorro e inversión de la economía.</t>
  </si>
  <si>
    <t>Valor Agregado Bruto a precios de mercado (VABm)</t>
  </si>
  <si>
    <t>Variación de existencias</t>
  </si>
  <si>
    <t>Producto Bruto Interno a precios de mercado (PBIm)</t>
  </si>
  <si>
    <t>Producto Bruto Interno a costo de factores (PBIf)</t>
  </si>
  <si>
    <t>Producto Bruto Nacional a costo de factores (PBNf)</t>
  </si>
  <si>
    <t>Producto Nacional Neto a costo de factores (PNNf) o YN</t>
  </si>
  <si>
    <t>Excedente de explotación (bruto y a precios de mercado)</t>
  </si>
  <si>
    <t>Ahorro neto de las empresas</t>
  </si>
  <si>
    <t>Ingreso disponible</t>
  </si>
  <si>
    <t>Ahorro de las familias</t>
  </si>
  <si>
    <t>Ahorro neto privado</t>
  </si>
  <si>
    <t>Ingresos públicos</t>
  </si>
  <si>
    <t>Gasto público corriente</t>
  </si>
  <si>
    <t>Ahorro público</t>
  </si>
  <si>
    <t>Ahorro neto total</t>
  </si>
  <si>
    <t>Inversión neta total</t>
  </si>
  <si>
    <t>Ingreso personal</t>
  </si>
  <si>
    <t>Saldo de la balanza comercial</t>
  </si>
  <si>
    <t>Saldo de la balanza de cuenta corriente</t>
  </si>
  <si>
    <t>Existencia inicial</t>
  </si>
  <si>
    <t>Inversión de reposición</t>
  </si>
  <si>
    <t>Operación</t>
  </si>
  <si>
    <t>Resultado</t>
  </si>
  <si>
    <t>c) Calcula y expone el ingreso bruto interno a precios de mercado de esta economía, agrupando las variables de acuerdo a los componentes del método.</t>
  </si>
  <si>
    <t xml:space="preserve"> 1 - 2</t>
  </si>
  <si>
    <t>21=(3+(5+VE)+4+7+18-17)</t>
  </si>
  <si>
    <t>Se determina como una ecuación, partiendo del VABm</t>
  </si>
  <si>
    <t xml:space="preserve"> 23+9-11-12</t>
  </si>
  <si>
    <t>24-15+16</t>
  </si>
  <si>
    <t xml:space="preserve"> 25-6</t>
  </si>
  <si>
    <t xml:space="preserve">El excedente de explotación refiere a la Remuneración de los no asalariados. Por ejemplo: rentas; intereses y beneficios. </t>
  </si>
  <si>
    <t xml:space="preserve"> 21-7-19</t>
  </si>
  <si>
    <t>Cálculos Auxiliares</t>
  </si>
  <si>
    <t>EF= PT - (destinos de la misma)</t>
  </si>
  <si>
    <t>0= PT - (C+IB + G + EF + X)</t>
  </si>
  <si>
    <t>0= 94.969 - (33.106+15.810+7.577+EF+9.454)</t>
  </si>
  <si>
    <t>EF= 29.022</t>
  </si>
  <si>
    <t>VE= EF - EI</t>
  </si>
  <si>
    <t>N° 40 )</t>
  </si>
  <si>
    <t>(6.157)=29.022 - EI</t>
  </si>
  <si>
    <t>EI= 35.179</t>
  </si>
  <si>
    <t>ó</t>
  </si>
  <si>
    <t>VABIm= C + I + G + X - M</t>
  </si>
  <si>
    <t>51.418= 33.106+(15.810+29.022-EI)+10.377+9.454-11.172</t>
  </si>
  <si>
    <t>Cuenta transacciones Corrientes sector Empresa</t>
  </si>
  <si>
    <t>Cuenta de transacciones Corrientes de las Familias</t>
  </si>
  <si>
    <t>EGRESOS</t>
  </si>
  <si>
    <t>INGRESOS</t>
  </si>
  <si>
    <t>Concepto</t>
  </si>
  <si>
    <t>Valor</t>
  </si>
  <si>
    <t>Producción de las EMPRESAS</t>
  </si>
  <si>
    <t>Ahorro flias</t>
  </si>
  <si>
    <t>Cuenta transacciones Corrientes sector Gobierno</t>
  </si>
  <si>
    <t>Cuenta de transacciones Sector resto del mundo</t>
  </si>
  <si>
    <t>Ahorro externo</t>
  </si>
  <si>
    <t>Déficit público</t>
  </si>
  <si>
    <t>Cuenta de Ahorro e Inversión</t>
  </si>
  <si>
    <t>INVERSION</t>
  </si>
  <si>
    <t>AHORRO</t>
  </si>
  <si>
    <t>Ahorro de las EMPRESAS</t>
  </si>
  <si>
    <t>Ahorro Externo</t>
  </si>
  <si>
    <t>Ahorro del RESTO DEL MUNDO</t>
  </si>
  <si>
    <t>Ahorro de las FAMILIAS</t>
  </si>
  <si>
    <t>Insumos de las EMPRESAS</t>
  </si>
  <si>
    <t>Ingreso PERSONAL</t>
  </si>
  <si>
    <t xml:space="preserve"> 29-3</t>
  </si>
  <si>
    <t>EI</t>
  </si>
  <si>
    <t>Div. No Distribuidos</t>
  </si>
  <si>
    <t>EF</t>
  </si>
  <si>
    <t xml:space="preserve">Como en el enunciado no me aclara si es de empresas o si son beneficios, directamente lo exponemos en las ctas ctes de las familias. </t>
  </si>
  <si>
    <t>Var. Existencias</t>
  </si>
  <si>
    <t>Div. No Dist.</t>
  </si>
  <si>
    <t>Ahorro Flias</t>
  </si>
  <si>
    <t>Déficit Público</t>
  </si>
  <si>
    <t>Desahorro del GOBIERNO</t>
  </si>
  <si>
    <t>Por diferencia - cta trans. Ctes empresas</t>
  </si>
  <si>
    <t xml:space="preserve"> 26+10-13-14-Div. No distrib</t>
  </si>
  <si>
    <t xml:space="preserve"> 28+30</t>
  </si>
  <si>
    <t>11+12+13+14</t>
  </si>
  <si>
    <t>4+7</t>
  </si>
  <si>
    <t>32-33-9-10</t>
  </si>
  <si>
    <t>31+34+15+17-16-18</t>
  </si>
  <si>
    <t>5-6+22</t>
  </si>
  <si>
    <t>26+10-13-Div. No distrib</t>
  </si>
  <si>
    <t>18-17</t>
  </si>
  <si>
    <t>38-15+16</t>
  </si>
  <si>
    <t>C + IBI + G + X - M</t>
  </si>
  <si>
    <t>YBNm</t>
  </si>
  <si>
    <t>PBNm</t>
  </si>
  <si>
    <t>Div. No distrib.</t>
  </si>
  <si>
    <t>VABm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</si>
</sst>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/>
    <xf numFmtId="16" fontId="0" fillId="0" borderId="1" xfId="0" applyNumberFormat="1" applyBorder="1" applyAlignment="1"/>
    <xf numFmtId="0" fontId="0" fillId="0" borderId="1" xfId="0" applyNumberFormat="1" applyBorder="1" applyAlignment="1"/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16" fontId="0" fillId="0" borderId="1" xfId="0" applyNumberFormat="1" applyBorder="1"/>
    <xf numFmtId="0" fontId="0" fillId="0" borderId="0" xfId="0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0" xfId="0" applyFont="1" applyBorder="1"/>
    <xf numFmtId="0" fontId="0" fillId="0" borderId="5" xfId="0" applyFont="1" applyBorder="1"/>
    <xf numFmtId="0" fontId="0" fillId="0" borderId="0" xfId="0" applyFont="1" applyFill="1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1" fillId="6" borderId="0" xfId="0" applyFont="1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wrapText="1"/>
    </xf>
    <xf numFmtId="0" fontId="1" fillId="4" borderId="0" xfId="0" applyFont="1" applyFill="1" applyBorder="1"/>
    <xf numFmtId="0" fontId="1" fillId="0" borderId="5" xfId="0" applyFont="1" applyBorder="1"/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4" fontId="0" fillId="0" borderId="0" xfId="0" applyNumberFormat="1" applyFont="1" applyBorder="1"/>
    <xf numFmtId="164" fontId="0" fillId="0" borderId="0" xfId="0" applyNumberFormat="1" applyFont="1" applyFill="1" applyBorder="1"/>
    <xf numFmtId="0" fontId="0" fillId="0" borderId="1" xfId="0" applyFill="1" applyBorder="1"/>
    <xf numFmtId="0" fontId="0" fillId="0" borderId="1" xfId="0" applyNumberFormat="1" applyBorder="1" applyAlignment="1">
      <alignment wrapText="1"/>
    </xf>
    <xf numFmtId="0" fontId="0" fillId="7" borderId="0" xfId="0" applyFill="1" applyBorder="1"/>
    <xf numFmtId="0" fontId="0" fillId="0" borderId="0" xfId="0" applyAlignment="1">
      <alignment horizontal="left"/>
    </xf>
    <xf numFmtId="0" fontId="0" fillId="8" borderId="0" xfId="0" applyFill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8</xdr:row>
      <xdr:rowOff>68581</xdr:rowOff>
    </xdr:from>
    <xdr:to>
      <xdr:col>5</xdr:col>
      <xdr:colOff>640080</xdr:colOff>
      <xdr:row>8</xdr:row>
      <xdr:rowOff>114300</xdr:rowOff>
    </xdr:to>
    <xdr:sp macro="" textlink="">
      <xdr:nvSpPr>
        <xdr:cNvPr id="2" name="Flecha derecha 1"/>
        <xdr:cNvSpPr/>
      </xdr:nvSpPr>
      <xdr:spPr>
        <a:xfrm>
          <a:off x="7505700" y="1531621"/>
          <a:ext cx="55626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5</xdr:col>
      <xdr:colOff>68580</xdr:colOff>
      <xdr:row>13</xdr:row>
      <xdr:rowOff>60960</xdr:rowOff>
    </xdr:from>
    <xdr:to>
      <xdr:col>5</xdr:col>
      <xdr:colOff>647700</xdr:colOff>
      <xdr:row>13</xdr:row>
      <xdr:rowOff>106679</xdr:rowOff>
    </xdr:to>
    <xdr:sp macro="" textlink="">
      <xdr:nvSpPr>
        <xdr:cNvPr id="3" name="Flecha derecha 2"/>
        <xdr:cNvSpPr/>
      </xdr:nvSpPr>
      <xdr:spPr>
        <a:xfrm>
          <a:off x="7490460" y="2438400"/>
          <a:ext cx="57912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777240</xdr:colOff>
      <xdr:row>9</xdr:row>
      <xdr:rowOff>91440</xdr:rowOff>
    </xdr:from>
    <xdr:to>
      <xdr:col>7</xdr:col>
      <xdr:colOff>129540</xdr:colOff>
      <xdr:row>13</xdr:row>
      <xdr:rowOff>106680</xdr:rowOff>
    </xdr:to>
    <xdr:sp macro="" textlink="">
      <xdr:nvSpPr>
        <xdr:cNvPr id="2" name="Cerrar llave 1"/>
        <xdr:cNvSpPr/>
      </xdr:nvSpPr>
      <xdr:spPr>
        <a:xfrm>
          <a:off x="5974080" y="1744980"/>
          <a:ext cx="144780" cy="7467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7</xdr:col>
      <xdr:colOff>76200</xdr:colOff>
      <xdr:row>47</xdr:row>
      <xdr:rowOff>83820</xdr:rowOff>
    </xdr:from>
    <xdr:to>
      <xdr:col>7</xdr:col>
      <xdr:colOff>487680</xdr:colOff>
      <xdr:row>48</xdr:row>
      <xdr:rowOff>266700</xdr:rowOff>
    </xdr:to>
    <xdr:sp macro="" textlink="">
      <xdr:nvSpPr>
        <xdr:cNvPr id="3" name="Cerrar llave 2"/>
        <xdr:cNvSpPr/>
      </xdr:nvSpPr>
      <xdr:spPr>
        <a:xfrm>
          <a:off x="5623560" y="14569440"/>
          <a:ext cx="411480" cy="7315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7</xdr:col>
      <xdr:colOff>152400</xdr:colOff>
      <xdr:row>50</xdr:row>
      <xdr:rowOff>205740</xdr:rowOff>
    </xdr:from>
    <xdr:to>
      <xdr:col>7</xdr:col>
      <xdr:colOff>525780</xdr:colOff>
      <xdr:row>50</xdr:row>
      <xdr:rowOff>251459</xdr:rowOff>
    </xdr:to>
    <xdr:sp macro="" textlink="">
      <xdr:nvSpPr>
        <xdr:cNvPr id="5" name="Flecha derecha 4"/>
        <xdr:cNvSpPr/>
      </xdr:nvSpPr>
      <xdr:spPr>
        <a:xfrm>
          <a:off x="6141720" y="9555480"/>
          <a:ext cx="37338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7</xdr:col>
      <xdr:colOff>160020</xdr:colOff>
      <xdr:row>51</xdr:row>
      <xdr:rowOff>213360</xdr:rowOff>
    </xdr:from>
    <xdr:to>
      <xdr:col>7</xdr:col>
      <xdr:colOff>541020</xdr:colOff>
      <xdr:row>51</xdr:row>
      <xdr:rowOff>259079</xdr:rowOff>
    </xdr:to>
    <xdr:sp macro="" textlink="">
      <xdr:nvSpPr>
        <xdr:cNvPr id="6" name="Flecha derecha 5"/>
        <xdr:cNvSpPr/>
      </xdr:nvSpPr>
      <xdr:spPr>
        <a:xfrm>
          <a:off x="6149340" y="9928860"/>
          <a:ext cx="38100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2</xdr:col>
      <xdr:colOff>175260</xdr:colOff>
      <xdr:row>15</xdr:row>
      <xdr:rowOff>60960</xdr:rowOff>
    </xdr:from>
    <xdr:to>
      <xdr:col>2</xdr:col>
      <xdr:colOff>739140</xdr:colOff>
      <xdr:row>15</xdr:row>
      <xdr:rowOff>106679</xdr:rowOff>
    </xdr:to>
    <xdr:sp macro="" textlink="">
      <xdr:nvSpPr>
        <xdr:cNvPr id="7" name="Flecha izquierda 6"/>
        <xdr:cNvSpPr/>
      </xdr:nvSpPr>
      <xdr:spPr>
        <a:xfrm>
          <a:off x="1760220" y="2811780"/>
          <a:ext cx="563880" cy="457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13</xdr:col>
      <xdr:colOff>83820</xdr:colOff>
      <xdr:row>24</xdr:row>
      <xdr:rowOff>76201</xdr:rowOff>
    </xdr:from>
    <xdr:to>
      <xdr:col>13</xdr:col>
      <xdr:colOff>510540</xdr:colOff>
      <xdr:row>24</xdr:row>
      <xdr:rowOff>121920</xdr:rowOff>
    </xdr:to>
    <xdr:sp macro="" textlink="">
      <xdr:nvSpPr>
        <xdr:cNvPr id="8" name="Flecha derecha 7"/>
        <xdr:cNvSpPr/>
      </xdr:nvSpPr>
      <xdr:spPr>
        <a:xfrm>
          <a:off x="10386060" y="4472941"/>
          <a:ext cx="42672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13</xdr:col>
      <xdr:colOff>53340</xdr:colOff>
      <xdr:row>15</xdr:row>
      <xdr:rowOff>76201</xdr:rowOff>
    </xdr:from>
    <xdr:to>
      <xdr:col>13</xdr:col>
      <xdr:colOff>510540</xdr:colOff>
      <xdr:row>15</xdr:row>
      <xdr:rowOff>121920</xdr:rowOff>
    </xdr:to>
    <xdr:sp macro="" textlink="">
      <xdr:nvSpPr>
        <xdr:cNvPr id="9" name="Flecha derecha 8"/>
        <xdr:cNvSpPr/>
      </xdr:nvSpPr>
      <xdr:spPr>
        <a:xfrm>
          <a:off x="10797540" y="2827021"/>
          <a:ext cx="45720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7</xdr:col>
      <xdr:colOff>144780</xdr:colOff>
      <xdr:row>49</xdr:row>
      <xdr:rowOff>83820</xdr:rowOff>
    </xdr:from>
    <xdr:to>
      <xdr:col>7</xdr:col>
      <xdr:colOff>533400</xdr:colOff>
      <xdr:row>49</xdr:row>
      <xdr:rowOff>129539</xdr:rowOff>
    </xdr:to>
    <xdr:sp macro="" textlink="">
      <xdr:nvSpPr>
        <xdr:cNvPr id="10" name="Flecha derecha 9"/>
        <xdr:cNvSpPr/>
      </xdr:nvSpPr>
      <xdr:spPr>
        <a:xfrm>
          <a:off x="6134100" y="9250680"/>
          <a:ext cx="38862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62"/>
  <sheetViews>
    <sheetView showGridLines="0" tabSelected="1" zoomScaleNormal="100" workbookViewId="0"/>
  </sheetViews>
  <sheetFormatPr baseColWidth="10" defaultRowHeight="14.4" x14ac:dyDescent="0.3"/>
  <cols>
    <col min="3" max="3" width="49.77734375" bestFit="1" customWidth="1"/>
    <col min="7" max="7" width="18.6640625" bestFit="1" customWidth="1"/>
    <col min="9" max="9" width="18.109375" customWidth="1"/>
  </cols>
  <sheetData>
    <row r="3" spans="2:11" x14ac:dyDescent="0.3">
      <c r="B3" s="1" t="s">
        <v>4</v>
      </c>
    </row>
    <row r="4" spans="2:11" x14ac:dyDescent="0.3">
      <c r="B4" s="1" t="s">
        <v>0</v>
      </c>
    </row>
    <row r="5" spans="2:11" x14ac:dyDescent="0.3">
      <c r="B5" s="1"/>
    </row>
    <row r="6" spans="2:11" ht="14.4" customHeight="1" x14ac:dyDescent="0.3">
      <c r="B6" s="45" t="s">
        <v>1</v>
      </c>
      <c r="C6" s="45"/>
      <c r="D6" s="45"/>
      <c r="E6" s="45"/>
      <c r="F6" s="45"/>
      <c r="G6" s="45"/>
      <c r="H6" s="45"/>
      <c r="I6" s="45"/>
      <c r="J6" s="45"/>
      <c r="K6" s="45"/>
    </row>
    <row r="7" spans="2:11" ht="14.4" customHeight="1" x14ac:dyDescent="0.3"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2:11" x14ac:dyDescent="0.3">
      <c r="B9" s="44" t="s">
        <v>2</v>
      </c>
      <c r="C9" s="44"/>
      <c r="D9" s="44"/>
      <c r="E9" s="44"/>
      <c r="F9" s="44"/>
      <c r="G9" s="44"/>
      <c r="H9" s="44"/>
      <c r="I9" s="44"/>
      <c r="J9" s="44"/>
      <c r="K9" s="44"/>
    </row>
    <row r="10" spans="2:11" ht="15" customHeight="1" x14ac:dyDescent="0.3">
      <c r="B10" t="s">
        <v>5</v>
      </c>
      <c r="C10" s="2"/>
      <c r="D10" s="2"/>
      <c r="E10" s="2"/>
      <c r="F10" s="2"/>
      <c r="G10" s="2"/>
    </row>
    <row r="11" spans="2:11" ht="15" customHeight="1" x14ac:dyDescent="0.3">
      <c r="B11" s="5" t="s">
        <v>6</v>
      </c>
      <c r="C11" s="6" t="s">
        <v>7</v>
      </c>
      <c r="D11" s="6"/>
      <c r="E11" s="6"/>
      <c r="F11" s="6"/>
      <c r="G11" s="6" t="s">
        <v>8</v>
      </c>
    </row>
    <row r="12" spans="2:11" x14ac:dyDescent="0.3">
      <c r="B12" s="3">
        <v>1</v>
      </c>
      <c r="C12" t="s">
        <v>9</v>
      </c>
      <c r="G12" s="4">
        <v>94969</v>
      </c>
      <c r="H12" s="2"/>
      <c r="I12" s="2"/>
      <c r="J12" s="2"/>
      <c r="K12" s="2"/>
    </row>
    <row r="13" spans="2:11" x14ac:dyDescent="0.3">
      <c r="B13" s="3">
        <v>2</v>
      </c>
      <c r="C13" t="s">
        <v>10</v>
      </c>
      <c r="G13" s="4">
        <v>43551</v>
      </c>
    </row>
    <row r="14" spans="2:11" x14ac:dyDescent="0.3">
      <c r="B14" s="3">
        <v>3</v>
      </c>
      <c r="C14" t="s">
        <v>11</v>
      </c>
      <c r="G14" s="4">
        <v>33106</v>
      </c>
    </row>
    <row r="15" spans="2:11" x14ac:dyDescent="0.3">
      <c r="B15" s="3">
        <v>4</v>
      </c>
      <c r="C15" t="s">
        <v>12</v>
      </c>
      <c r="G15" s="4">
        <v>7577</v>
      </c>
    </row>
    <row r="16" spans="2:11" x14ac:dyDescent="0.3">
      <c r="B16" s="3">
        <v>5</v>
      </c>
      <c r="C16" t="s">
        <v>13</v>
      </c>
      <c r="G16" s="4">
        <v>15810</v>
      </c>
    </row>
    <row r="17" spans="2:7" x14ac:dyDescent="0.3">
      <c r="B17" s="3">
        <v>6</v>
      </c>
      <c r="C17" t="s">
        <v>14</v>
      </c>
      <c r="G17" s="4">
        <v>6001</v>
      </c>
    </row>
    <row r="18" spans="2:7" x14ac:dyDescent="0.3">
      <c r="B18" s="3">
        <v>7</v>
      </c>
      <c r="C18" t="s">
        <v>15</v>
      </c>
      <c r="G18" s="4">
        <v>2800</v>
      </c>
    </row>
    <row r="19" spans="2:7" x14ac:dyDescent="0.3">
      <c r="B19" s="3">
        <v>8</v>
      </c>
      <c r="C19" t="s">
        <v>16</v>
      </c>
      <c r="G19" s="4">
        <v>2250</v>
      </c>
    </row>
    <row r="20" spans="2:7" x14ac:dyDescent="0.3">
      <c r="B20" s="3">
        <v>9</v>
      </c>
      <c r="C20" t="s">
        <v>17</v>
      </c>
      <c r="G20" s="4">
        <v>1389</v>
      </c>
    </row>
    <row r="21" spans="2:7" x14ac:dyDescent="0.3">
      <c r="B21" s="3">
        <v>10</v>
      </c>
      <c r="C21" t="s">
        <v>18</v>
      </c>
      <c r="G21" s="4">
        <v>8928</v>
      </c>
    </row>
    <row r="22" spans="2:7" x14ac:dyDescent="0.3">
      <c r="B22" s="3">
        <v>11</v>
      </c>
      <c r="C22" t="s">
        <v>19</v>
      </c>
      <c r="G22" s="4">
        <v>3060</v>
      </c>
    </row>
    <row r="23" spans="2:7" x14ac:dyDescent="0.3">
      <c r="B23" s="3">
        <v>12</v>
      </c>
      <c r="C23" t="s">
        <v>20</v>
      </c>
      <c r="G23" s="4">
        <v>2525</v>
      </c>
    </row>
    <row r="24" spans="2:7" x14ac:dyDescent="0.3">
      <c r="B24" s="3">
        <v>13</v>
      </c>
      <c r="C24" t="s">
        <v>21</v>
      </c>
      <c r="G24" s="4">
        <v>1499</v>
      </c>
    </row>
    <row r="25" spans="2:7" x14ac:dyDescent="0.3">
      <c r="B25" s="3">
        <v>14</v>
      </c>
      <c r="C25" t="s">
        <v>22</v>
      </c>
      <c r="G25" s="4">
        <v>11898</v>
      </c>
    </row>
    <row r="26" spans="2:7" x14ac:dyDescent="0.3">
      <c r="B26" s="3">
        <v>15</v>
      </c>
      <c r="C26" t="s">
        <v>23</v>
      </c>
      <c r="G26" s="4">
        <v>1582</v>
      </c>
    </row>
    <row r="27" spans="2:7" x14ac:dyDescent="0.3">
      <c r="B27" s="3">
        <v>16</v>
      </c>
      <c r="C27" t="s">
        <v>24</v>
      </c>
      <c r="G27" s="4">
        <v>1374</v>
      </c>
    </row>
    <row r="28" spans="2:7" x14ac:dyDescent="0.3">
      <c r="B28" s="3">
        <v>17</v>
      </c>
      <c r="C28" t="s">
        <v>25</v>
      </c>
      <c r="G28" s="4">
        <v>11172</v>
      </c>
    </row>
    <row r="29" spans="2:7" x14ac:dyDescent="0.3">
      <c r="B29" s="3">
        <v>18</v>
      </c>
      <c r="C29" t="s">
        <v>26</v>
      </c>
      <c r="G29" s="4">
        <v>9454</v>
      </c>
    </row>
    <row r="30" spans="2:7" x14ac:dyDescent="0.3">
      <c r="B30" s="3">
        <v>19</v>
      </c>
      <c r="C30" t="s">
        <v>27</v>
      </c>
      <c r="G30" s="4">
        <v>25269</v>
      </c>
    </row>
    <row r="31" spans="2:7" x14ac:dyDescent="0.3">
      <c r="B31" s="3">
        <v>20</v>
      </c>
      <c r="C31" t="s">
        <v>28</v>
      </c>
      <c r="G31" s="4">
        <v>7938</v>
      </c>
    </row>
    <row r="33" spans="2:11" x14ac:dyDescent="0.3">
      <c r="B33" s="44" t="s">
        <v>3</v>
      </c>
      <c r="C33" s="44"/>
      <c r="D33" s="44"/>
      <c r="E33" s="44"/>
      <c r="F33" s="44"/>
      <c r="G33" s="44"/>
      <c r="H33" s="44"/>
      <c r="I33" s="44"/>
      <c r="J33" s="44"/>
      <c r="K33" s="44"/>
    </row>
    <row r="34" spans="2:11" x14ac:dyDescent="0.3">
      <c r="B34" s="7" t="s">
        <v>29</v>
      </c>
      <c r="C34" s="7"/>
      <c r="D34" s="7"/>
      <c r="E34" s="7"/>
      <c r="F34" s="7"/>
      <c r="G34" s="7"/>
      <c r="H34" s="7"/>
      <c r="I34" s="7"/>
      <c r="J34" s="7"/>
      <c r="K34" s="7"/>
    </row>
    <row r="35" spans="2:11" x14ac:dyDescent="0.3"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2:11" x14ac:dyDescent="0.3">
      <c r="B36" s="7" t="s">
        <v>30</v>
      </c>
      <c r="C36" s="7"/>
      <c r="D36" s="7"/>
      <c r="E36" s="7"/>
      <c r="F36" s="7"/>
      <c r="G36" s="7"/>
      <c r="H36" s="7"/>
      <c r="I36" s="7"/>
      <c r="J36" s="7"/>
      <c r="K36" s="7"/>
    </row>
    <row r="37" spans="2:11" x14ac:dyDescent="0.3"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2:11" x14ac:dyDescent="0.3">
      <c r="B38" s="11" t="s">
        <v>6</v>
      </c>
      <c r="C38" s="12" t="s">
        <v>7</v>
      </c>
      <c r="D38" s="12" t="s">
        <v>53</v>
      </c>
      <c r="E38" s="12" t="s">
        <v>54</v>
      </c>
      <c r="F38" s="7"/>
      <c r="G38" s="7"/>
      <c r="H38" s="7"/>
    </row>
    <row r="39" spans="2:11" x14ac:dyDescent="0.3">
      <c r="B39" s="8">
        <v>21</v>
      </c>
      <c r="C39" s="9" t="s">
        <v>32</v>
      </c>
      <c r="D39" s="9"/>
      <c r="E39" s="9"/>
      <c r="F39" s="7"/>
      <c r="G39" s="7"/>
      <c r="H39" s="7"/>
    </row>
    <row r="40" spans="2:11" x14ac:dyDescent="0.3">
      <c r="B40" s="8">
        <v>22</v>
      </c>
      <c r="C40" s="9" t="s">
        <v>33</v>
      </c>
      <c r="D40" s="9"/>
      <c r="E40" s="9"/>
      <c r="F40" s="7"/>
      <c r="G40" s="7"/>
      <c r="H40" s="7"/>
    </row>
    <row r="41" spans="2:11" x14ac:dyDescent="0.3">
      <c r="B41" s="8">
        <v>23</v>
      </c>
      <c r="C41" s="9" t="s">
        <v>34</v>
      </c>
      <c r="D41" s="9"/>
      <c r="E41" s="9"/>
      <c r="F41" s="7"/>
      <c r="G41" s="7"/>
      <c r="H41" s="7"/>
    </row>
    <row r="42" spans="2:11" x14ac:dyDescent="0.3">
      <c r="B42" s="8">
        <v>24</v>
      </c>
      <c r="C42" s="9" t="s">
        <v>35</v>
      </c>
      <c r="D42" s="9"/>
      <c r="E42" s="9"/>
      <c r="F42" s="7"/>
      <c r="G42" s="7"/>
      <c r="H42" s="7"/>
    </row>
    <row r="43" spans="2:11" x14ac:dyDescent="0.3">
      <c r="B43" s="8">
        <v>25</v>
      </c>
      <c r="C43" s="9" t="s">
        <v>36</v>
      </c>
      <c r="D43" s="9"/>
      <c r="E43" s="9"/>
      <c r="F43" s="7"/>
      <c r="G43" s="7"/>
      <c r="H43" s="7"/>
    </row>
    <row r="44" spans="2:11" x14ac:dyDescent="0.3">
      <c r="B44" s="8">
        <v>26</v>
      </c>
      <c r="C44" s="10" t="s">
        <v>37</v>
      </c>
      <c r="D44" s="10"/>
      <c r="E44" s="10"/>
    </row>
    <row r="45" spans="2:11" x14ac:dyDescent="0.3">
      <c r="B45" s="8">
        <v>27</v>
      </c>
      <c r="C45" s="10" t="s">
        <v>38</v>
      </c>
      <c r="D45" s="10"/>
      <c r="E45" s="10"/>
    </row>
    <row r="46" spans="2:11" x14ac:dyDescent="0.3">
      <c r="B46" s="8">
        <v>28</v>
      </c>
      <c r="C46" s="10" t="s">
        <v>39</v>
      </c>
      <c r="D46" s="10"/>
      <c r="E46" s="10"/>
    </row>
    <row r="47" spans="2:11" x14ac:dyDescent="0.3">
      <c r="B47" s="8">
        <v>29</v>
      </c>
      <c r="C47" s="10" t="s">
        <v>40</v>
      </c>
      <c r="D47" s="10"/>
      <c r="E47" s="10"/>
    </row>
    <row r="48" spans="2:11" x14ac:dyDescent="0.3">
      <c r="B48" s="8">
        <v>30</v>
      </c>
      <c r="C48" s="10" t="s">
        <v>41</v>
      </c>
      <c r="D48" s="10"/>
      <c r="E48" s="10"/>
    </row>
    <row r="49" spans="2:5" x14ac:dyDescent="0.3">
      <c r="B49" s="8">
        <v>31</v>
      </c>
      <c r="C49" s="10" t="s">
        <v>42</v>
      </c>
      <c r="D49" s="10"/>
      <c r="E49" s="10"/>
    </row>
    <row r="50" spans="2:5" x14ac:dyDescent="0.3">
      <c r="B50" s="8">
        <v>32</v>
      </c>
      <c r="C50" s="10" t="s">
        <v>43</v>
      </c>
      <c r="D50" s="10"/>
      <c r="E50" s="10"/>
    </row>
    <row r="51" spans="2:5" x14ac:dyDescent="0.3">
      <c r="B51" s="8">
        <v>33</v>
      </c>
      <c r="C51" s="10" t="s">
        <v>44</v>
      </c>
      <c r="D51" s="10"/>
      <c r="E51" s="10"/>
    </row>
    <row r="52" spans="2:5" x14ac:dyDescent="0.3">
      <c r="B52" s="8">
        <v>34</v>
      </c>
      <c r="C52" s="10" t="s">
        <v>45</v>
      </c>
      <c r="D52" s="10"/>
      <c r="E52" s="10"/>
    </row>
    <row r="53" spans="2:5" x14ac:dyDescent="0.3">
      <c r="B53" s="8">
        <v>35</v>
      </c>
      <c r="C53" s="10" t="s">
        <v>46</v>
      </c>
      <c r="D53" s="10"/>
      <c r="E53" s="10"/>
    </row>
    <row r="54" spans="2:5" x14ac:dyDescent="0.3">
      <c r="B54" s="8">
        <v>36</v>
      </c>
      <c r="C54" s="10" t="s">
        <v>47</v>
      </c>
      <c r="D54" s="10"/>
      <c r="E54" s="10"/>
    </row>
    <row r="55" spans="2:5" x14ac:dyDescent="0.3">
      <c r="B55" s="8">
        <v>37</v>
      </c>
      <c r="C55" s="10" t="s">
        <v>48</v>
      </c>
      <c r="D55" s="10"/>
      <c r="E55" s="10"/>
    </row>
    <row r="56" spans="2:5" x14ac:dyDescent="0.3">
      <c r="B56" s="8">
        <v>38</v>
      </c>
      <c r="C56" s="10" t="s">
        <v>49</v>
      </c>
      <c r="D56" s="10"/>
      <c r="E56" s="10"/>
    </row>
    <row r="57" spans="2:5" x14ac:dyDescent="0.3">
      <c r="B57" s="8">
        <v>39</v>
      </c>
      <c r="C57" s="10" t="s">
        <v>50</v>
      </c>
      <c r="D57" s="10"/>
      <c r="E57" s="10"/>
    </row>
    <row r="58" spans="2:5" x14ac:dyDescent="0.3">
      <c r="B58" s="8">
        <v>40</v>
      </c>
      <c r="C58" s="10" t="s">
        <v>51</v>
      </c>
      <c r="D58" s="10"/>
      <c r="E58" s="10"/>
    </row>
    <row r="59" spans="2:5" x14ac:dyDescent="0.3">
      <c r="B59" s="8">
        <v>41</v>
      </c>
      <c r="C59" s="10" t="s">
        <v>52</v>
      </c>
      <c r="D59" s="10"/>
      <c r="E59" s="10"/>
    </row>
    <row r="61" spans="2:5" x14ac:dyDescent="0.3">
      <c r="B61" t="s">
        <v>31</v>
      </c>
    </row>
    <row r="62" spans="2:5" x14ac:dyDescent="0.3">
      <c r="B62" t="s">
        <v>55</v>
      </c>
    </row>
  </sheetData>
  <mergeCells count="3">
    <mergeCell ref="B9:K9"/>
    <mergeCell ref="B33:K33"/>
    <mergeCell ref="B6:K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9"/>
  <sheetViews>
    <sheetView showGridLines="0" topLeftCell="B1" workbookViewId="0">
      <selection activeCell="D11" sqref="D11"/>
    </sheetView>
  </sheetViews>
  <sheetFormatPr baseColWidth="10" defaultRowHeight="14.4" x14ac:dyDescent="0.3"/>
  <cols>
    <col min="2" max="2" width="14.88671875" customWidth="1"/>
    <col min="3" max="3" width="47.88671875" bestFit="1" customWidth="1"/>
    <col min="4" max="4" width="34.77734375" customWidth="1"/>
  </cols>
  <sheetData>
    <row r="3" spans="1:13" x14ac:dyDescent="0.3">
      <c r="B3" s="1" t="s">
        <v>4</v>
      </c>
    </row>
    <row r="4" spans="1:13" x14ac:dyDescent="0.3">
      <c r="B4" s="1" t="s">
        <v>0</v>
      </c>
    </row>
    <row r="6" spans="1:13" x14ac:dyDescent="0.3">
      <c r="A6" s="1"/>
      <c r="I6" s="1"/>
    </row>
    <row r="7" spans="1:13" x14ac:dyDescent="0.3">
      <c r="B7" s="11" t="s">
        <v>6</v>
      </c>
      <c r="C7" s="12" t="s">
        <v>7</v>
      </c>
      <c r="D7" s="12" t="s">
        <v>53</v>
      </c>
      <c r="E7" s="12" t="s">
        <v>54</v>
      </c>
      <c r="L7" s="47" t="s">
        <v>64</v>
      </c>
      <c r="M7" s="48"/>
    </row>
    <row r="8" spans="1:13" x14ac:dyDescent="0.3">
      <c r="B8" s="8">
        <v>21</v>
      </c>
      <c r="C8" s="9" t="s">
        <v>32</v>
      </c>
      <c r="D8" s="13" t="s">
        <v>56</v>
      </c>
      <c r="E8" s="9">
        <f>+'Planteo Ejercicio'!G12-'Planteo Ejercicio'!G13</f>
        <v>51418</v>
      </c>
      <c r="L8" t="s">
        <v>70</v>
      </c>
    </row>
    <row r="9" spans="1:13" x14ac:dyDescent="0.3">
      <c r="B9" s="8">
        <v>22</v>
      </c>
      <c r="C9" s="9" t="s">
        <v>33</v>
      </c>
      <c r="D9" s="14" t="s">
        <v>57</v>
      </c>
      <c r="E9" s="9">
        <f>+E8-'Planteo Ejercicio'!G14-'Planteo Ejercicio'!G16-'Planteo Ejercicio'!G15-'Planteo Ejercicio'!G18-'Planteo Ejercicio'!G29+'Planteo Ejercicio'!G28</f>
        <v>-6157</v>
      </c>
      <c r="G9" t="s">
        <v>58</v>
      </c>
      <c r="L9" t="s">
        <v>65</v>
      </c>
    </row>
    <row r="10" spans="1:13" x14ac:dyDescent="0.3">
      <c r="B10" s="8">
        <v>23</v>
      </c>
      <c r="C10" s="9" t="s">
        <v>34</v>
      </c>
      <c r="D10" s="16">
        <v>21</v>
      </c>
      <c r="E10" s="9">
        <f>+E8</f>
        <v>51418</v>
      </c>
      <c r="L10" t="s">
        <v>66</v>
      </c>
    </row>
    <row r="11" spans="1:13" x14ac:dyDescent="0.3">
      <c r="A11" s="1"/>
      <c r="B11" s="8">
        <v>24</v>
      </c>
      <c r="C11" s="9" t="s">
        <v>35</v>
      </c>
      <c r="D11" s="14" t="s">
        <v>59</v>
      </c>
      <c r="E11" s="9">
        <f>+E10+'Planteo Ejercicio'!G20-'Planteo Ejercicio'!G22-'Planteo Ejercicio'!G23</f>
        <v>47222</v>
      </c>
      <c r="I11" s="1"/>
      <c r="L11" t="s">
        <v>67</v>
      </c>
    </row>
    <row r="12" spans="1:13" ht="14.4" customHeight="1" x14ac:dyDescent="0.3">
      <c r="B12" s="8">
        <v>25</v>
      </c>
      <c r="C12" s="9" t="s">
        <v>36</v>
      </c>
      <c r="D12" s="14" t="s">
        <v>60</v>
      </c>
      <c r="E12" s="9">
        <f>+E11-'Planteo Ejercicio'!G26+'Planteo Ejercicio'!G27</f>
        <v>47014</v>
      </c>
      <c r="H12" s="2"/>
      <c r="I12" s="2"/>
      <c r="J12" s="2"/>
      <c r="L12" t="s">
        <v>68</v>
      </c>
    </row>
    <row r="13" spans="1:13" ht="14.4" customHeight="1" x14ac:dyDescent="0.3">
      <c r="B13" s="8">
        <v>26</v>
      </c>
      <c r="C13" s="10" t="s">
        <v>37</v>
      </c>
      <c r="D13" s="17" t="s">
        <v>61</v>
      </c>
      <c r="E13" s="10">
        <f>+E12-'Planteo Ejercicio'!G17</f>
        <v>41013</v>
      </c>
      <c r="F13" s="2"/>
      <c r="G13" s="46" t="s">
        <v>62</v>
      </c>
      <c r="H13" s="46"/>
      <c r="I13" s="46"/>
      <c r="J13" s="46"/>
    </row>
    <row r="14" spans="1:13" x14ac:dyDescent="0.3">
      <c r="B14" s="8">
        <v>27</v>
      </c>
      <c r="C14" s="10" t="s">
        <v>38</v>
      </c>
      <c r="D14" s="15" t="s">
        <v>63</v>
      </c>
      <c r="E14" s="10">
        <f>+E8-'Planteo Ejercicio'!G18-'Planteo Ejercicio'!G30</f>
        <v>23349</v>
      </c>
      <c r="G14" s="46"/>
      <c r="H14" s="46"/>
      <c r="I14" s="46"/>
      <c r="J14" s="46"/>
      <c r="L14" t="s">
        <v>69</v>
      </c>
    </row>
    <row r="15" spans="1:13" x14ac:dyDescent="0.3">
      <c r="A15" s="1"/>
      <c r="B15" s="8">
        <v>28</v>
      </c>
      <c r="C15" s="10" t="s">
        <v>39</v>
      </c>
      <c r="D15" s="57" t="s">
        <v>107</v>
      </c>
      <c r="E15" s="56">
        <f>+'Res. b)'!E20</f>
        <v>1465</v>
      </c>
      <c r="G15" s="46"/>
      <c r="H15" s="46"/>
      <c r="I15" s="46"/>
      <c r="J15" s="46"/>
      <c r="L15" t="s">
        <v>71</v>
      </c>
    </row>
    <row r="16" spans="1:13" x14ac:dyDescent="0.3">
      <c r="B16" s="8">
        <v>29</v>
      </c>
      <c r="C16" s="10" t="s">
        <v>40</v>
      </c>
      <c r="D16" s="15" t="s">
        <v>108</v>
      </c>
      <c r="E16" s="10">
        <f>+'Res. a)'!E13+'Planteo Ejercicio'!G21-'Planteo Ejercicio'!G24-'Planteo Ejercicio'!G25-'Res. a)'!E15</f>
        <v>35079</v>
      </c>
      <c r="L16" t="s">
        <v>72</v>
      </c>
    </row>
    <row r="17" spans="1:12" x14ac:dyDescent="0.3">
      <c r="B17" s="8">
        <v>30</v>
      </c>
      <c r="C17" s="10" t="s">
        <v>41</v>
      </c>
      <c r="D17" s="15" t="s">
        <v>97</v>
      </c>
      <c r="E17" s="10">
        <f>+E16-'Planteo Ejercicio'!G14</f>
        <v>1973</v>
      </c>
    </row>
    <row r="18" spans="1:12" x14ac:dyDescent="0.3">
      <c r="B18" s="8">
        <v>31</v>
      </c>
      <c r="C18" s="10" t="s">
        <v>42</v>
      </c>
      <c r="D18" s="15" t="s">
        <v>109</v>
      </c>
      <c r="E18" s="10">
        <f>+E15+E17</f>
        <v>3438</v>
      </c>
      <c r="L18" t="s">
        <v>73</v>
      </c>
    </row>
    <row r="19" spans="1:12" x14ac:dyDescent="0.3">
      <c r="B19" s="8">
        <v>32</v>
      </c>
      <c r="C19" s="10" t="s">
        <v>43</v>
      </c>
      <c r="D19" s="15" t="s">
        <v>110</v>
      </c>
      <c r="E19" s="10">
        <f>+'Planteo Ejercicio'!G22+'Planteo Ejercicio'!G23+'Planteo Ejercicio'!G24+'Planteo Ejercicio'!G25</f>
        <v>18982</v>
      </c>
    </row>
    <row r="20" spans="1:12" x14ac:dyDescent="0.3">
      <c r="B20" s="8">
        <v>33</v>
      </c>
      <c r="C20" s="10" t="s">
        <v>44</v>
      </c>
      <c r="D20" s="15" t="s">
        <v>111</v>
      </c>
      <c r="E20" s="10">
        <f>+'Planteo Ejercicio'!G15+'Planteo Ejercicio'!G18</f>
        <v>10377</v>
      </c>
      <c r="L20" t="s">
        <v>74</v>
      </c>
    </row>
    <row r="21" spans="1:12" x14ac:dyDescent="0.3">
      <c r="B21" s="8">
        <v>34</v>
      </c>
      <c r="C21" s="10" t="s">
        <v>45</v>
      </c>
      <c r="D21" s="15" t="s">
        <v>112</v>
      </c>
      <c r="E21" s="10">
        <f>+E19-E20-'Planteo Ejercicio'!G20-'Planteo Ejercicio'!G21</f>
        <v>-1712</v>
      </c>
      <c r="L21" t="s">
        <v>75</v>
      </c>
    </row>
    <row r="22" spans="1:12" x14ac:dyDescent="0.3">
      <c r="B22" s="8">
        <v>35</v>
      </c>
      <c r="C22" s="10" t="s">
        <v>46</v>
      </c>
      <c r="D22" s="15" t="s">
        <v>113</v>
      </c>
      <c r="E22" s="10">
        <f>+E18+E21+'Planteo Ejercicio'!G26+'Planteo Ejercicio'!G28-'Planteo Ejercicio'!G27-'Planteo Ejercicio'!G29</f>
        <v>3652</v>
      </c>
      <c r="L22" t="s">
        <v>72</v>
      </c>
    </row>
    <row r="23" spans="1:12" x14ac:dyDescent="0.3">
      <c r="B23" s="8">
        <v>36</v>
      </c>
      <c r="C23" s="10" t="s">
        <v>47</v>
      </c>
      <c r="D23" s="15" t="s">
        <v>114</v>
      </c>
      <c r="E23" s="10">
        <f>+'Planteo Ejercicio'!G16-'Planteo Ejercicio'!G17+'Res. a)'!E9</f>
        <v>3652</v>
      </c>
    </row>
    <row r="24" spans="1:12" x14ac:dyDescent="0.3">
      <c r="A24" s="1"/>
      <c r="B24" s="8">
        <v>37</v>
      </c>
      <c r="C24" s="10" t="s">
        <v>48</v>
      </c>
      <c r="D24" s="15" t="s">
        <v>115</v>
      </c>
      <c r="E24" s="10">
        <f>+E13+'Planteo Ejercicio'!G21-'Planteo Ejercicio'!G24-'Res. a)'!E15</f>
        <v>46977</v>
      </c>
      <c r="I24" s="1"/>
    </row>
    <row r="25" spans="1:12" x14ac:dyDescent="0.3">
      <c r="B25" s="8">
        <v>38</v>
      </c>
      <c r="C25" s="10" t="s">
        <v>49</v>
      </c>
      <c r="D25" s="15" t="s">
        <v>116</v>
      </c>
      <c r="E25" s="10">
        <f>+'Planteo Ejercicio'!G29-'Planteo Ejercicio'!G28</f>
        <v>-1718</v>
      </c>
    </row>
    <row r="26" spans="1:12" x14ac:dyDescent="0.3">
      <c r="B26" s="8">
        <v>39</v>
      </c>
      <c r="C26" s="10" t="s">
        <v>50</v>
      </c>
      <c r="D26" s="15" t="s">
        <v>117</v>
      </c>
      <c r="E26" s="10">
        <f>+E25-'Planteo Ejercicio'!G26+'Planteo Ejercicio'!G27</f>
        <v>-1926</v>
      </c>
    </row>
    <row r="27" spans="1:12" x14ac:dyDescent="0.3">
      <c r="B27" s="8">
        <v>40</v>
      </c>
      <c r="C27" s="10" t="s">
        <v>51</v>
      </c>
      <c r="D27" s="15"/>
      <c r="E27" s="10">
        <v>35179</v>
      </c>
    </row>
    <row r="28" spans="1:12" x14ac:dyDescent="0.3">
      <c r="A28" s="1"/>
      <c r="B28" s="8">
        <v>41</v>
      </c>
      <c r="C28" s="10" t="s">
        <v>52</v>
      </c>
      <c r="D28" s="16">
        <v>6</v>
      </c>
      <c r="E28" s="10">
        <f>+'Planteo Ejercicio'!G17</f>
        <v>6001</v>
      </c>
      <c r="I28" s="1"/>
    </row>
    <row r="39" spans="1:9" x14ac:dyDescent="0.3">
      <c r="A39" s="1"/>
      <c r="I39" s="1"/>
    </row>
    <row r="40" spans="1:9" x14ac:dyDescent="0.3">
      <c r="C40" s="1"/>
    </row>
    <row r="44" spans="1:9" x14ac:dyDescent="0.3">
      <c r="A44" s="1"/>
      <c r="I44" s="1"/>
    </row>
    <row r="46" spans="1:9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3">
      <c r="A49" s="1"/>
      <c r="B49" s="1"/>
      <c r="C49" s="1"/>
      <c r="D49" s="1"/>
      <c r="E49" s="1"/>
      <c r="F49" s="1"/>
      <c r="G49" s="1"/>
      <c r="H49" s="1"/>
      <c r="I49" s="1"/>
    </row>
  </sheetData>
  <mergeCells count="2">
    <mergeCell ref="G13:J15"/>
    <mergeCell ref="L7:M7"/>
  </mergeCells>
  <pageMargins left="0.7" right="0.7" top="0.75" bottom="0.75" header="0.3" footer="0.3"/>
  <ignoredErrors>
    <ignoredError sqref="D14" twoDigitTextYear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53"/>
  <sheetViews>
    <sheetView showGridLines="0" workbookViewId="0">
      <selection activeCell="A4" sqref="A4"/>
    </sheetView>
  </sheetViews>
  <sheetFormatPr baseColWidth="10" defaultRowHeight="14.4" x14ac:dyDescent="0.3"/>
  <cols>
    <col min="4" max="4" width="18" customWidth="1"/>
  </cols>
  <sheetData>
    <row r="3" spans="2:17" x14ac:dyDescent="0.3">
      <c r="B3" s="1" t="s">
        <v>4</v>
      </c>
    </row>
    <row r="4" spans="2:17" x14ac:dyDescent="0.3">
      <c r="B4" s="1" t="s">
        <v>0</v>
      </c>
    </row>
    <row r="6" spans="2:17" x14ac:dyDescent="0.3">
      <c r="C6" s="1"/>
      <c r="K6" s="1"/>
    </row>
    <row r="7" spans="2:17" x14ac:dyDescent="0.3">
      <c r="D7" s="49" t="s">
        <v>76</v>
      </c>
      <c r="E7" s="49"/>
      <c r="F7" s="49"/>
      <c r="G7" s="49"/>
      <c r="H7" s="18"/>
      <c r="J7" s="49" t="s">
        <v>77</v>
      </c>
      <c r="K7" s="49"/>
      <c r="L7" s="49"/>
      <c r="M7" s="49"/>
    </row>
    <row r="8" spans="2:17" x14ac:dyDescent="0.3">
      <c r="D8" s="50" t="s">
        <v>78</v>
      </c>
      <c r="E8" s="50"/>
      <c r="F8" s="50" t="s">
        <v>79</v>
      </c>
      <c r="G8" s="50"/>
      <c r="H8" s="18"/>
      <c r="J8" s="50" t="s">
        <v>78</v>
      </c>
      <c r="K8" s="50"/>
      <c r="L8" s="50" t="s">
        <v>79</v>
      </c>
      <c r="M8" s="50"/>
    </row>
    <row r="9" spans="2:17" ht="15" thickBot="1" x14ac:dyDescent="0.35">
      <c r="D9" s="19" t="s">
        <v>80</v>
      </c>
      <c r="E9" s="19" t="s">
        <v>81</v>
      </c>
      <c r="F9" s="19" t="s">
        <v>80</v>
      </c>
      <c r="G9" s="19" t="s">
        <v>81</v>
      </c>
      <c r="H9" s="20"/>
      <c r="J9" s="19" t="s">
        <v>80</v>
      </c>
      <c r="K9" s="19" t="s">
        <v>81</v>
      </c>
      <c r="L9" s="19" t="s">
        <v>80</v>
      </c>
      <c r="M9" s="19" t="s">
        <v>81</v>
      </c>
    </row>
    <row r="10" spans="2:17" x14ac:dyDescent="0.3">
      <c r="D10" s="21">
        <v>6</v>
      </c>
      <c r="E10" s="43">
        <v>6001</v>
      </c>
      <c r="F10" s="41">
        <v>3</v>
      </c>
      <c r="G10" s="43">
        <v>33106</v>
      </c>
      <c r="H10" s="52" t="s">
        <v>82</v>
      </c>
      <c r="J10" s="21">
        <v>3</v>
      </c>
      <c r="K10" s="20">
        <v>33106</v>
      </c>
      <c r="L10" s="22">
        <v>7</v>
      </c>
      <c r="M10" s="20">
        <v>2800</v>
      </c>
    </row>
    <row r="11" spans="2:17" x14ac:dyDescent="0.3">
      <c r="C11" s="1"/>
      <c r="D11" s="23">
        <v>8</v>
      </c>
      <c r="E11" s="43">
        <v>2250</v>
      </c>
      <c r="F11" s="42">
        <v>4</v>
      </c>
      <c r="G11" s="43">
        <v>7577</v>
      </c>
      <c r="H11" s="52"/>
      <c r="J11" s="21">
        <v>14</v>
      </c>
      <c r="K11" s="20">
        <v>11898</v>
      </c>
      <c r="L11" s="24">
        <v>8</v>
      </c>
      <c r="M11" s="20">
        <v>2250</v>
      </c>
    </row>
    <row r="12" spans="2:17" x14ac:dyDescent="0.3">
      <c r="D12" s="20">
        <v>9</v>
      </c>
      <c r="E12" s="43">
        <v>-1389</v>
      </c>
      <c r="F12" s="42">
        <v>5</v>
      </c>
      <c r="G12" s="43">
        <v>15810</v>
      </c>
      <c r="H12" s="52"/>
      <c r="J12" s="25" t="s">
        <v>83</v>
      </c>
      <c r="K12" s="20">
        <f>SUM(M10:M16)-SUM(K10:K11)</f>
        <v>1973</v>
      </c>
      <c r="L12" s="24">
        <v>10</v>
      </c>
      <c r="M12" s="20">
        <v>8928</v>
      </c>
    </row>
    <row r="13" spans="2:17" x14ac:dyDescent="0.3">
      <c r="D13" s="20">
        <v>11</v>
      </c>
      <c r="E13" s="43">
        <v>3060</v>
      </c>
      <c r="F13" s="42">
        <v>18</v>
      </c>
      <c r="G13" s="43">
        <v>9454</v>
      </c>
      <c r="H13" s="52"/>
      <c r="J13" s="25"/>
      <c r="K13" s="20"/>
      <c r="L13" s="24">
        <v>16</v>
      </c>
      <c r="M13" s="20">
        <v>1374</v>
      </c>
    </row>
    <row r="14" spans="2:17" x14ac:dyDescent="0.3">
      <c r="D14" s="20">
        <v>12</v>
      </c>
      <c r="E14" s="43">
        <v>2525</v>
      </c>
      <c r="F14" s="42" t="s">
        <v>100</v>
      </c>
      <c r="G14" s="43">
        <v>29022</v>
      </c>
      <c r="H14" s="52"/>
      <c r="J14" s="25"/>
      <c r="K14" s="25"/>
      <c r="L14" s="24">
        <v>19</v>
      </c>
      <c r="M14" s="20">
        <v>25269</v>
      </c>
    </row>
    <row r="15" spans="2:17" ht="14.4" customHeight="1" x14ac:dyDescent="0.3">
      <c r="B15" s="51" t="s">
        <v>95</v>
      </c>
      <c r="D15" s="20">
        <v>13</v>
      </c>
      <c r="E15" s="43">
        <v>1499</v>
      </c>
      <c r="F15" s="42"/>
      <c r="G15" s="20"/>
      <c r="H15" s="20"/>
      <c r="J15" s="25"/>
      <c r="K15" s="25"/>
      <c r="L15" s="24">
        <v>20</v>
      </c>
      <c r="M15" s="20">
        <v>7938</v>
      </c>
      <c r="O15" s="51" t="s">
        <v>101</v>
      </c>
      <c r="P15" s="51"/>
      <c r="Q15" s="51"/>
    </row>
    <row r="16" spans="2:17" x14ac:dyDescent="0.3">
      <c r="B16" s="51"/>
      <c r="D16" s="20">
        <v>17</v>
      </c>
      <c r="E16" s="43">
        <v>11172</v>
      </c>
      <c r="F16" s="24"/>
      <c r="G16" s="20"/>
      <c r="H16" s="20"/>
      <c r="J16" s="25"/>
      <c r="K16" s="25"/>
      <c r="L16" s="24">
        <v>15</v>
      </c>
      <c r="M16" s="20">
        <v>-1582</v>
      </c>
      <c r="O16" s="51"/>
      <c r="P16" s="51"/>
      <c r="Q16" s="51"/>
    </row>
    <row r="17" spans="2:17" x14ac:dyDescent="0.3">
      <c r="B17" s="51"/>
      <c r="D17" s="20">
        <v>19</v>
      </c>
      <c r="E17" s="43">
        <v>25269</v>
      </c>
      <c r="F17" s="24"/>
      <c r="G17" s="20"/>
      <c r="H17" s="20"/>
      <c r="J17" s="25"/>
      <c r="K17" s="25"/>
      <c r="L17" s="24"/>
      <c r="M17" s="20"/>
      <c r="O17" s="51"/>
      <c r="P17" s="51"/>
      <c r="Q17" s="51"/>
    </row>
    <row r="18" spans="2:17" x14ac:dyDescent="0.3">
      <c r="D18" s="20">
        <v>20</v>
      </c>
      <c r="E18" s="43">
        <v>7938</v>
      </c>
      <c r="F18" s="26"/>
      <c r="G18" s="25"/>
      <c r="H18" s="27"/>
      <c r="J18" s="25"/>
      <c r="K18" s="25"/>
      <c r="L18" s="24"/>
      <c r="M18" s="20"/>
      <c r="O18" s="51"/>
      <c r="P18" s="51"/>
      <c r="Q18" s="51"/>
    </row>
    <row r="19" spans="2:17" x14ac:dyDescent="0.3">
      <c r="D19" s="20" t="s">
        <v>98</v>
      </c>
      <c r="E19" s="43">
        <v>35179</v>
      </c>
      <c r="F19" s="26"/>
      <c r="G19" s="25"/>
      <c r="H19" s="27"/>
      <c r="J19" s="25"/>
      <c r="K19" s="25"/>
      <c r="L19" s="24"/>
      <c r="M19" s="20"/>
    </row>
    <row r="20" spans="2:17" x14ac:dyDescent="0.3">
      <c r="D20" s="20" t="s">
        <v>99</v>
      </c>
      <c r="E20" s="43">
        <f>SUM(G10:G14)-SUM(E10:E19)</f>
        <v>1465</v>
      </c>
      <c r="F20" s="26"/>
      <c r="G20" s="25"/>
      <c r="H20" s="27"/>
      <c r="J20" s="25"/>
      <c r="K20" s="25"/>
      <c r="L20" s="24"/>
      <c r="M20" s="20"/>
    </row>
    <row r="21" spans="2:17" x14ac:dyDescent="0.3">
      <c r="D21" s="20"/>
      <c r="E21" s="20"/>
      <c r="F21" s="26"/>
      <c r="G21" s="25"/>
      <c r="H21" s="27"/>
      <c r="J21" s="28"/>
      <c r="K21" s="28"/>
      <c r="L21" s="29"/>
      <c r="M21" s="28"/>
    </row>
    <row r="22" spans="2:17" x14ac:dyDescent="0.3">
      <c r="D22" s="20"/>
      <c r="E22" s="20"/>
      <c r="F22" s="26"/>
      <c r="G22" s="25"/>
      <c r="H22" s="27"/>
      <c r="J22" s="28"/>
      <c r="K22" s="28"/>
      <c r="L22" s="29"/>
      <c r="M22" s="28"/>
    </row>
    <row r="23" spans="2:17" x14ac:dyDescent="0.3">
      <c r="D23" s="20"/>
      <c r="E23" s="28"/>
      <c r="F23" s="29"/>
      <c r="G23" s="28"/>
      <c r="H23" s="30"/>
      <c r="J23" s="28"/>
      <c r="K23" s="28"/>
      <c r="L23" s="29"/>
      <c r="M23" s="28"/>
    </row>
    <row r="24" spans="2:17" x14ac:dyDescent="0.3">
      <c r="C24" s="1"/>
      <c r="D24" s="20"/>
      <c r="E24" s="28"/>
      <c r="F24" s="29"/>
      <c r="G24" s="28"/>
      <c r="H24" s="30"/>
      <c r="J24" s="28"/>
      <c r="K24" s="28"/>
      <c r="L24" s="29"/>
      <c r="M24" s="28"/>
    </row>
    <row r="25" spans="2:17" x14ac:dyDescent="0.3">
      <c r="D25" s="28"/>
      <c r="E25" s="31">
        <f>SUM(E10:E24)</f>
        <v>94969</v>
      </c>
      <c r="F25" s="29"/>
      <c r="G25" s="31">
        <f>SUM(G10:G24)</f>
        <v>94969</v>
      </c>
      <c r="H25" s="32"/>
      <c r="J25" s="28"/>
      <c r="K25" s="31">
        <f>SUM(K10:K24)</f>
        <v>46977</v>
      </c>
      <c r="L25" s="29"/>
      <c r="M25" s="31">
        <f>SUM(M10:M24)</f>
        <v>46977</v>
      </c>
      <c r="O25" t="s">
        <v>96</v>
      </c>
    </row>
    <row r="28" spans="2:17" x14ac:dyDescent="0.3">
      <c r="C28" s="1"/>
      <c r="K28" s="1"/>
    </row>
    <row r="29" spans="2:17" x14ac:dyDescent="0.3">
      <c r="D29" s="49" t="s">
        <v>84</v>
      </c>
      <c r="E29" s="49"/>
      <c r="F29" s="49"/>
      <c r="G29" s="49"/>
      <c r="H29" s="18"/>
      <c r="J29" s="49" t="s">
        <v>85</v>
      </c>
      <c r="K29" s="49"/>
      <c r="L29" s="49"/>
      <c r="M29" s="49"/>
    </row>
    <row r="30" spans="2:17" x14ac:dyDescent="0.3">
      <c r="D30" s="50" t="s">
        <v>78</v>
      </c>
      <c r="E30" s="50"/>
      <c r="F30" s="50" t="s">
        <v>79</v>
      </c>
      <c r="G30" s="50"/>
      <c r="H30" s="18"/>
      <c r="J30" s="50" t="s">
        <v>78</v>
      </c>
      <c r="K30" s="50"/>
      <c r="L30" s="50" t="s">
        <v>79</v>
      </c>
      <c r="M30" s="50"/>
    </row>
    <row r="31" spans="2:17" ht="15" thickBot="1" x14ac:dyDescent="0.35">
      <c r="D31" s="19" t="s">
        <v>80</v>
      </c>
      <c r="E31" s="19" t="s">
        <v>81</v>
      </c>
      <c r="F31" s="19" t="s">
        <v>80</v>
      </c>
      <c r="G31" s="19" t="s">
        <v>81</v>
      </c>
      <c r="H31" s="20"/>
      <c r="J31" s="19" t="s">
        <v>80</v>
      </c>
      <c r="K31" s="19" t="s">
        <v>81</v>
      </c>
      <c r="L31" s="19" t="s">
        <v>80</v>
      </c>
      <c r="M31" s="19" t="s">
        <v>81</v>
      </c>
    </row>
    <row r="32" spans="2:17" x14ac:dyDescent="0.3">
      <c r="D32" s="23">
        <v>4</v>
      </c>
      <c r="E32" s="20">
        <v>7577</v>
      </c>
      <c r="F32" s="24">
        <v>11</v>
      </c>
      <c r="G32" s="20">
        <v>3060</v>
      </c>
      <c r="H32" s="20"/>
      <c r="J32" s="21">
        <v>16</v>
      </c>
      <c r="K32" s="20">
        <v>1374</v>
      </c>
      <c r="L32" s="24">
        <v>15</v>
      </c>
      <c r="M32" s="20">
        <v>1582</v>
      </c>
    </row>
    <row r="33" spans="3:13" x14ac:dyDescent="0.3">
      <c r="D33" s="20">
        <v>7</v>
      </c>
      <c r="E33" s="20">
        <v>2800</v>
      </c>
      <c r="F33" s="24">
        <v>12</v>
      </c>
      <c r="G33" s="20">
        <v>2525</v>
      </c>
      <c r="H33" s="20"/>
      <c r="J33" s="20">
        <v>18</v>
      </c>
      <c r="K33" s="20">
        <v>9454</v>
      </c>
      <c r="L33" s="24">
        <v>17</v>
      </c>
      <c r="M33" s="20">
        <v>11172</v>
      </c>
    </row>
    <row r="34" spans="3:13" ht="28.8" x14ac:dyDescent="0.3">
      <c r="D34" s="20">
        <v>9</v>
      </c>
      <c r="E34" s="20">
        <v>1389</v>
      </c>
      <c r="F34" s="24">
        <v>13</v>
      </c>
      <c r="G34" s="20">
        <v>1499</v>
      </c>
      <c r="H34" s="20"/>
      <c r="J34" s="53" t="s">
        <v>86</v>
      </c>
      <c r="K34" s="33">
        <f>SUM(M32:M33)-SUM(K32:K33)</f>
        <v>1926</v>
      </c>
      <c r="L34" s="24"/>
      <c r="M34" s="20"/>
    </row>
    <row r="35" spans="3:13" x14ac:dyDescent="0.3">
      <c r="D35" s="20">
        <v>10</v>
      </c>
      <c r="E35" s="20">
        <v>8928</v>
      </c>
      <c r="F35" s="24">
        <v>14</v>
      </c>
      <c r="G35" s="20">
        <v>11898</v>
      </c>
      <c r="H35" s="20"/>
      <c r="J35" s="28"/>
      <c r="K35" s="33"/>
      <c r="L35" s="34"/>
      <c r="M35" s="20"/>
    </row>
    <row r="36" spans="3:13" x14ac:dyDescent="0.3">
      <c r="D36" s="20" t="s">
        <v>87</v>
      </c>
      <c r="E36" s="20">
        <f>SUM(G32:G35)-SUM(E32:E35)</f>
        <v>-1712</v>
      </c>
      <c r="F36" s="24"/>
      <c r="G36" s="20"/>
      <c r="H36" s="20"/>
      <c r="J36" s="28"/>
      <c r="K36" s="33"/>
      <c r="L36" s="34"/>
      <c r="M36" s="20"/>
    </row>
    <row r="37" spans="3:13" x14ac:dyDescent="0.3">
      <c r="D37" s="20"/>
      <c r="E37" s="20"/>
      <c r="F37" s="24"/>
      <c r="G37" s="20"/>
      <c r="H37" s="20"/>
      <c r="J37" s="28"/>
      <c r="K37" s="33"/>
      <c r="L37" s="34"/>
      <c r="M37" s="20"/>
    </row>
    <row r="38" spans="3:13" x14ac:dyDescent="0.3">
      <c r="D38" s="20"/>
      <c r="E38" s="20"/>
      <c r="F38" s="34"/>
      <c r="G38" s="33"/>
      <c r="H38" s="33"/>
      <c r="J38" s="28"/>
      <c r="K38" s="33"/>
      <c r="L38" s="34"/>
      <c r="M38" s="20"/>
    </row>
    <row r="39" spans="3:13" x14ac:dyDescent="0.3">
      <c r="D39" s="20"/>
      <c r="E39" s="20"/>
      <c r="F39" s="29"/>
      <c r="G39" s="28"/>
      <c r="H39" s="30"/>
      <c r="J39" s="28"/>
      <c r="K39" s="28"/>
      <c r="L39" s="34"/>
      <c r="M39" s="20"/>
    </row>
    <row r="40" spans="3:13" x14ac:dyDescent="0.3">
      <c r="D40" s="20"/>
      <c r="E40" s="28"/>
      <c r="F40" s="29"/>
      <c r="G40" s="28"/>
      <c r="H40" s="30"/>
      <c r="J40" s="28"/>
      <c r="K40" s="28"/>
      <c r="L40" s="29"/>
      <c r="M40" s="28"/>
    </row>
    <row r="41" spans="3:13" x14ac:dyDescent="0.3">
      <c r="C41" s="1"/>
      <c r="D41" s="28"/>
      <c r="E41" s="31">
        <f>SUM(E32:E40)</f>
        <v>18982</v>
      </c>
      <c r="F41" s="29"/>
      <c r="G41" s="31">
        <f>SUM(G32:G40)</f>
        <v>18982</v>
      </c>
      <c r="H41" s="32"/>
      <c r="J41" s="28"/>
      <c r="K41" s="31">
        <f>SUM(K32:K40)</f>
        <v>12754</v>
      </c>
      <c r="L41" s="29"/>
      <c r="M41" s="31">
        <f>SUM(M32:M40)</f>
        <v>12754</v>
      </c>
    </row>
    <row r="42" spans="3:13" x14ac:dyDescent="0.3">
      <c r="E42" s="1"/>
    </row>
    <row r="45" spans="3:13" x14ac:dyDescent="0.3">
      <c r="D45" s="49" t="s">
        <v>88</v>
      </c>
      <c r="E45" s="49"/>
      <c r="F45" s="49"/>
      <c r="G45" s="49"/>
    </row>
    <row r="46" spans="3:13" x14ac:dyDescent="0.3">
      <c r="C46" s="1"/>
      <c r="D46" s="50" t="s">
        <v>89</v>
      </c>
      <c r="E46" s="50"/>
      <c r="F46" s="50" t="s">
        <v>90</v>
      </c>
      <c r="G46" s="50"/>
      <c r="K46" s="1"/>
    </row>
    <row r="47" spans="3:13" ht="15" thickBot="1" x14ac:dyDescent="0.35">
      <c r="D47" s="19" t="s">
        <v>80</v>
      </c>
      <c r="E47" s="19" t="s">
        <v>81</v>
      </c>
      <c r="F47" s="19" t="s">
        <v>80</v>
      </c>
      <c r="G47" s="19" t="s">
        <v>81</v>
      </c>
    </row>
    <row r="48" spans="3:13" x14ac:dyDescent="0.3">
      <c r="C48" s="1"/>
      <c r="D48" s="35">
        <v>5</v>
      </c>
      <c r="E48" s="54">
        <f>+G12</f>
        <v>15810</v>
      </c>
      <c r="F48" s="36">
        <v>6</v>
      </c>
      <c r="G48" s="54">
        <f>+E10</f>
        <v>6001</v>
      </c>
      <c r="I48" s="51" t="s">
        <v>91</v>
      </c>
      <c r="K48" s="1"/>
    </row>
    <row r="49" spans="3:11" x14ac:dyDescent="0.3">
      <c r="C49" s="1"/>
      <c r="D49" s="35" t="s">
        <v>102</v>
      </c>
      <c r="E49" s="54">
        <f>+G14-E19</f>
        <v>-6157</v>
      </c>
      <c r="F49" s="36" t="s">
        <v>103</v>
      </c>
      <c r="G49" s="55">
        <f>+E20</f>
        <v>1465</v>
      </c>
      <c r="I49" s="51"/>
      <c r="K49" s="1"/>
    </row>
    <row r="50" spans="3:11" x14ac:dyDescent="0.3">
      <c r="C50" s="1"/>
      <c r="D50" s="37"/>
      <c r="E50" s="28"/>
      <c r="F50" s="38" t="s">
        <v>104</v>
      </c>
      <c r="G50" s="28">
        <f>+K12</f>
        <v>1973</v>
      </c>
      <c r="I50" t="s">
        <v>94</v>
      </c>
      <c r="K50" s="1"/>
    </row>
    <row r="51" spans="3:11" ht="28.8" x14ac:dyDescent="0.3">
      <c r="C51" s="1"/>
      <c r="D51" s="28"/>
      <c r="E51" s="28"/>
      <c r="F51" s="38" t="s">
        <v>105</v>
      </c>
      <c r="G51" s="28">
        <f>+E36</f>
        <v>-1712</v>
      </c>
      <c r="I51" t="s">
        <v>106</v>
      </c>
      <c r="K51" s="1"/>
    </row>
    <row r="52" spans="3:11" ht="28.8" x14ac:dyDescent="0.3">
      <c r="D52" s="28"/>
      <c r="E52" s="28"/>
      <c r="F52" s="38" t="s">
        <v>92</v>
      </c>
      <c r="G52" s="28">
        <f>+K34</f>
        <v>1926</v>
      </c>
      <c r="I52" t="s">
        <v>93</v>
      </c>
    </row>
    <row r="53" spans="3:11" x14ac:dyDescent="0.3">
      <c r="D53" s="28"/>
      <c r="E53" s="39">
        <f>SUM(E48:E52)</f>
        <v>9653</v>
      </c>
      <c r="F53" s="40"/>
      <c r="G53" s="39">
        <f>SUM(G48:G52)</f>
        <v>9653</v>
      </c>
    </row>
  </sheetData>
  <mergeCells count="19">
    <mergeCell ref="D7:G7"/>
    <mergeCell ref="J7:M7"/>
    <mergeCell ref="D8:E8"/>
    <mergeCell ref="F8:G8"/>
    <mergeCell ref="J8:K8"/>
    <mergeCell ref="L8:M8"/>
    <mergeCell ref="H10:H14"/>
    <mergeCell ref="D29:G29"/>
    <mergeCell ref="J29:M29"/>
    <mergeCell ref="D30:E30"/>
    <mergeCell ref="F30:G30"/>
    <mergeCell ref="J30:K30"/>
    <mergeCell ref="L30:M30"/>
    <mergeCell ref="O15:Q18"/>
    <mergeCell ref="D45:G45"/>
    <mergeCell ref="D46:E46"/>
    <mergeCell ref="F46:G46"/>
    <mergeCell ref="I48:I49"/>
    <mergeCell ref="B15:B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1"/>
  <sheetViews>
    <sheetView showGridLines="0" workbookViewId="0">
      <selection activeCell="I9" sqref="I9"/>
    </sheetView>
  </sheetViews>
  <sheetFormatPr baseColWidth="10" defaultRowHeight="14.4" x14ac:dyDescent="0.3"/>
  <cols>
    <col min="2" max="2" width="15.109375" customWidth="1"/>
  </cols>
  <sheetData>
    <row r="3" spans="1:9" x14ac:dyDescent="0.3">
      <c r="B3" s="1" t="s">
        <v>4</v>
      </c>
    </row>
    <row r="4" spans="1:9" x14ac:dyDescent="0.3">
      <c r="B4" s="1" t="s">
        <v>0</v>
      </c>
    </row>
    <row r="6" spans="1:9" x14ac:dyDescent="0.3">
      <c r="A6" s="1"/>
      <c r="D6" t="s">
        <v>118</v>
      </c>
      <c r="I6" s="1"/>
    </row>
    <row r="7" spans="1:9" x14ac:dyDescent="0.3">
      <c r="B7" s="49" t="s">
        <v>119</v>
      </c>
      <c r="C7" s="49"/>
      <c r="D7" s="49" t="s">
        <v>120</v>
      </c>
      <c r="E7" s="49"/>
      <c r="F7" s="49" t="s">
        <v>122</v>
      </c>
      <c r="G7" s="49"/>
    </row>
    <row r="8" spans="1:9" x14ac:dyDescent="0.3">
      <c r="B8" s="5" t="s">
        <v>80</v>
      </c>
      <c r="C8" s="5" t="s">
        <v>81</v>
      </c>
      <c r="D8" s="5" t="s">
        <v>80</v>
      </c>
      <c r="E8" s="5" t="s">
        <v>81</v>
      </c>
      <c r="F8" s="5" t="s">
        <v>80</v>
      </c>
      <c r="G8" s="5" t="s">
        <v>81</v>
      </c>
    </row>
    <row r="9" spans="1:9" x14ac:dyDescent="0.3">
      <c r="B9" s="30">
        <v>6</v>
      </c>
      <c r="C9" s="30">
        <v>6001</v>
      </c>
      <c r="D9" s="30">
        <v>3</v>
      </c>
      <c r="E9" s="30">
        <v>33106</v>
      </c>
      <c r="F9" s="30">
        <v>1</v>
      </c>
      <c r="G9" s="30">
        <v>94969</v>
      </c>
    </row>
    <row r="10" spans="1:9" x14ac:dyDescent="0.3">
      <c r="B10" s="58">
        <v>7</v>
      </c>
      <c r="C10" s="58">
        <v>2800</v>
      </c>
      <c r="D10" s="28">
        <v>4</v>
      </c>
      <c r="E10" s="28">
        <v>7577</v>
      </c>
      <c r="F10" s="28">
        <v>17</v>
      </c>
      <c r="G10" s="28">
        <v>-11172</v>
      </c>
    </row>
    <row r="11" spans="1:9" x14ac:dyDescent="0.3">
      <c r="A11" s="1"/>
      <c r="B11" s="28">
        <v>8</v>
      </c>
      <c r="C11" s="28">
        <v>2250</v>
      </c>
      <c r="D11" s="28">
        <v>5</v>
      </c>
      <c r="E11" s="28">
        <v>15810</v>
      </c>
      <c r="F11" s="28" t="s">
        <v>98</v>
      </c>
      <c r="G11" s="28">
        <v>-35179</v>
      </c>
      <c r="I11" s="1"/>
    </row>
    <row r="12" spans="1:9" x14ac:dyDescent="0.3">
      <c r="B12" s="30">
        <v>9</v>
      </c>
      <c r="C12" s="30">
        <v>-1389</v>
      </c>
      <c r="D12" s="58">
        <v>7</v>
      </c>
      <c r="E12" s="58">
        <v>2800</v>
      </c>
      <c r="F12" s="58">
        <v>7</v>
      </c>
      <c r="G12" s="58">
        <v>2800</v>
      </c>
    </row>
    <row r="13" spans="1:9" x14ac:dyDescent="0.3">
      <c r="B13" s="28">
        <v>11</v>
      </c>
      <c r="C13" s="28">
        <v>3060</v>
      </c>
      <c r="D13" s="28">
        <v>17</v>
      </c>
      <c r="E13" s="28">
        <v>-11172</v>
      </c>
      <c r="F13" s="28"/>
      <c r="G13" s="28"/>
    </row>
    <row r="14" spans="1:9" x14ac:dyDescent="0.3">
      <c r="B14" s="28">
        <v>12</v>
      </c>
      <c r="C14" s="28">
        <v>2525</v>
      </c>
      <c r="D14" s="28">
        <v>18</v>
      </c>
      <c r="E14" s="28">
        <v>9454</v>
      </c>
      <c r="F14" s="28"/>
      <c r="G14" s="28"/>
    </row>
    <row r="15" spans="1:9" x14ac:dyDescent="0.3">
      <c r="A15" s="1"/>
      <c r="B15" s="28">
        <v>13</v>
      </c>
      <c r="C15" s="28">
        <v>1499</v>
      </c>
      <c r="D15" s="28" t="s">
        <v>100</v>
      </c>
      <c r="E15" s="28">
        <v>29022</v>
      </c>
      <c r="F15" s="28"/>
      <c r="G15" s="28"/>
      <c r="I15" s="1"/>
    </row>
    <row r="16" spans="1:9" x14ac:dyDescent="0.3">
      <c r="B16" s="28">
        <v>19</v>
      </c>
      <c r="C16" s="28">
        <v>25269</v>
      </c>
      <c r="D16" s="28" t="s">
        <v>98</v>
      </c>
      <c r="E16" s="28">
        <v>-35179</v>
      </c>
      <c r="F16" s="28"/>
      <c r="G16" s="28"/>
    </row>
    <row r="17" spans="1:9" x14ac:dyDescent="0.3">
      <c r="B17" s="28">
        <v>20</v>
      </c>
      <c r="C17" s="28">
        <v>7938</v>
      </c>
      <c r="D17" s="28"/>
      <c r="E17" s="28"/>
      <c r="F17" s="28"/>
      <c r="G17" s="28"/>
    </row>
    <row r="18" spans="1:9" x14ac:dyDescent="0.3">
      <c r="B18" s="28" t="s">
        <v>121</v>
      </c>
      <c r="C18" s="28">
        <v>1465</v>
      </c>
      <c r="D18" s="28"/>
      <c r="E18" s="28"/>
      <c r="F18" s="28"/>
      <c r="G18" s="28"/>
    </row>
    <row r="19" spans="1:9" x14ac:dyDescent="0.3">
      <c r="B19" s="28"/>
      <c r="C19" s="28"/>
      <c r="D19" s="28"/>
      <c r="E19" s="28"/>
      <c r="F19" s="28"/>
      <c r="G19" s="28"/>
    </row>
    <row r="20" spans="1:9" x14ac:dyDescent="0.3">
      <c r="B20" s="28"/>
      <c r="C20" s="28"/>
      <c r="D20" s="28"/>
      <c r="E20" s="28"/>
      <c r="F20" s="28"/>
      <c r="G20" s="28"/>
    </row>
    <row r="21" spans="1:9" x14ac:dyDescent="0.3">
      <c r="B21" s="28"/>
      <c r="C21" s="28"/>
      <c r="D21" s="28"/>
      <c r="E21" s="28"/>
      <c r="F21" s="28"/>
      <c r="G21" s="28"/>
    </row>
    <row r="22" spans="1:9" x14ac:dyDescent="0.3">
      <c r="B22" s="28"/>
      <c r="C22" s="28"/>
      <c r="D22" s="28"/>
      <c r="E22" s="28"/>
      <c r="F22" s="28"/>
      <c r="G22" s="28"/>
    </row>
    <row r="23" spans="1:9" x14ac:dyDescent="0.3">
      <c r="B23" s="59"/>
      <c r="C23" s="60">
        <f>SUM(C9:C22)</f>
        <v>51418</v>
      </c>
      <c r="D23" s="59"/>
      <c r="E23" s="60">
        <f>SUM(E9:E22)</f>
        <v>51418</v>
      </c>
      <c r="F23" s="59"/>
      <c r="G23" s="60">
        <f>SUM(G9:G22)</f>
        <v>51418</v>
      </c>
    </row>
    <row r="26" spans="1:9" x14ac:dyDescent="0.3">
      <c r="A26" s="1"/>
      <c r="I26" s="1"/>
    </row>
    <row r="30" spans="1:9" x14ac:dyDescent="0.3">
      <c r="A30" s="1"/>
      <c r="I30" s="1"/>
    </row>
    <row r="41" spans="1:9" x14ac:dyDescent="0.3">
      <c r="A41" s="1"/>
      <c r="I41" s="1"/>
    </row>
    <row r="42" spans="1:9" x14ac:dyDescent="0.3">
      <c r="C42" s="1"/>
    </row>
    <row r="46" spans="1:9" x14ac:dyDescent="0.3">
      <c r="A46" s="1"/>
      <c r="I46" s="1"/>
    </row>
    <row r="48" spans="1:9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3">
      <c r="A51" s="1"/>
      <c r="B51" s="1"/>
      <c r="C51" s="1"/>
      <c r="D51" s="1"/>
      <c r="E51" s="1"/>
      <c r="F51" s="1"/>
      <c r="G51" s="1"/>
      <c r="H51" s="1"/>
      <c r="I51" s="1"/>
    </row>
  </sheetData>
  <mergeCells count="3">
    <mergeCell ref="B7:C7"/>
    <mergeCell ref="D7:E7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Planteo Ejercicio</vt:lpstr>
      <vt:lpstr>Res. a)</vt:lpstr>
      <vt:lpstr>Res. b)</vt:lpstr>
      <vt:lpstr>Res. c)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Frontoni</dc:creator>
  <cp:lastModifiedBy>Franco Frontoni</cp:lastModifiedBy>
  <dcterms:created xsi:type="dcterms:W3CDTF">2020-06-28T21:33:42Z</dcterms:created>
  <dcterms:modified xsi:type="dcterms:W3CDTF">2020-09-15T00:06:49Z</dcterms:modified>
</cp:coreProperties>
</file>