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c\OneDrive\Documentos\Macroeconomia\"/>
    </mc:Choice>
  </mc:AlternateContent>
  <bookViews>
    <workbookView xWindow="0" yWindow="0" windowWidth="20490" windowHeight="7020" activeTab="7"/>
  </bookViews>
  <sheets>
    <sheet name="planteo" sheetId="1" r:id="rId1"/>
    <sheet name="a) b)" sheetId="2" r:id="rId2"/>
    <sheet name="c)" sheetId="3" r:id="rId3"/>
    <sheet name="d)" sheetId="4" r:id="rId4"/>
    <sheet name="e)" sheetId="5" r:id="rId5"/>
    <sheet name="f)" sheetId="6" r:id="rId6"/>
    <sheet name="g)" sheetId="7" r:id="rId7"/>
    <sheet name="h)" sheetId="8" r:id="rId8"/>
    <sheet name="i) j) k)"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9" l="1"/>
  <c r="C41" i="9"/>
  <c r="C31" i="9"/>
  <c r="C30" i="9"/>
  <c r="E30" i="9"/>
  <c r="E20" i="9"/>
  <c r="C20" i="9"/>
  <c r="C21" i="9"/>
  <c r="C31" i="8"/>
  <c r="F29" i="8"/>
  <c r="D25" i="8"/>
  <c r="G20" i="8"/>
  <c r="C12" i="8"/>
  <c r="F26" i="7"/>
  <c r="D22" i="7"/>
  <c r="G17" i="7"/>
  <c r="K20" i="6" l="1"/>
  <c r="F10" i="6"/>
  <c r="M18" i="5"/>
  <c r="M17" i="5"/>
  <c r="M16" i="5"/>
  <c r="D18" i="5"/>
  <c r="F16" i="5"/>
  <c r="G9" i="5"/>
  <c r="C10" i="5"/>
  <c r="F33" i="4"/>
  <c r="G10" i="4"/>
  <c r="E10" i="4"/>
  <c r="C11" i="4"/>
  <c r="C8" i="3" l="1"/>
  <c r="G20" i="2"/>
  <c r="E20" i="2"/>
  <c r="C21" i="2"/>
</calcChain>
</file>

<file path=xl/sharedStrings.xml><?xml version="1.0" encoding="utf-8"?>
<sst xmlns="http://schemas.openxmlformats.org/spreadsheetml/2006/main" count="233" uniqueCount="141">
  <si>
    <t>Sector Externo    TP 4</t>
  </si>
  <si>
    <t>De una economía abierta, en la que no existe movimiento internacional de capitales, se conocen los siguientes datos:</t>
  </si>
  <si>
    <t>Yd = Y – T</t>
  </si>
  <si>
    <t>Y = C + I + G + X – M</t>
  </si>
  <si>
    <t xml:space="preserve">Modelo Algebraico </t>
  </si>
  <si>
    <t>Modelo Numérico</t>
  </si>
  <si>
    <t xml:space="preserve">C = C’ + c Yd </t>
  </si>
  <si>
    <t>C = 200 + 0,85 Yd</t>
  </si>
  <si>
    <t xml:space="preserve"> I = 900</t>
  </si>
  <si>
    <t>I = I’ – f i</t>
  </si>
  <si>
    <t xml:space="preserve">G = G’ </t>
  </si>
  <si>
    <t>G = 700</t>
  </si>
  <si>
    <t xml:space="preserve">T = T’ </t>
  </si>
  <si>
    <t>T = 700</t>
  </si>
  <si>
    <t xml:space="preserve">X = x Y* + vX E </t>
  </si>
  <si>
    <t>X = 500</t>
  </si>
  <si>
    <t xml:space="preserve">M = – vM E + m Y </t>
  </si>
  <si>
    <t>M = – 400 + 0,25 Y</t>
  </si>
  <si>
    <t>donde i (= 0,12) es el tipo de interés interno, f (= 700) es la sensibilidad de la inversión ante un cambio en el tipo de interés,</t>
  </si>
  <si>
    <t>x muestra el cambio que se produce en el nivel de las exportaciones del país ante un cambio en el nivel del ingreso</t>
  </si>
  <si>
    <t>del resto del mundo, Y* (= 1.000) es el ingreso de equilibrio en el exterior –resto del mundo–, vM (= 400) y vX (= 350) muestran</t>
  </si>
  <si>
    <t>el efecto que una variación del tipo de cambio genera sobre las importaciones y sobre las exportaciones, respectivamente,</t>
  </si>
  <si>
    <t>y E (= 1) es el tipo de cambio.</t>
  </si>
  <si>
    <t>a) Plantea la solución teórica de equilibrio del ingreso en la economía abierta.</t>
  </si>
  <si>
    <t>b) Cuantifica el nivel de ingreso que equilibra el mercado de bienes y servicios.</t>
  </si>
  <si>
    <t>c) Cuantifica la magnitud del déficit o del superávit del balance comercial, en esta situación.</t>
  </si>
  <si>
    <t>d) Analiza los efectos de un aumento del gasto público en 30 financiado con un incremento en el nivel de impuesto sobre</t>
  </si>
  <si>
    <t>el nivel del ingreso y sobre el balance comercial.</t>
  </si>
  <si>
    <t>e) ¿Cual será el nuevo nivel de equilibrio del ingreso si el nivel de equilibrio del ingreso del resto del mundo cae en un</t>
  </si>
  <si>
    <t>10%? ¿Qué ocurre en esa situación con el balance comercial?</t>
  </si>
  <si>
    <t>f) Si el tipo de cambio aumenta a 1,20, ¿qué efectos se producen en la balanza comercial?</t>
  </si>
  <si>
    <t>g) Si la intención de las autoridades del país fuera intentar disminuir la brecha externa –saldo de la balanza comercial–,</t>
  </si>
  <si>
    <t>¿cómo deberían influir sobre el tipo de interés interno? Justifique numéricamente la respuesta.</t>
  </si>
  <si>
    <t>h) Independientemente del tipo de cambio y del ingreso de sus respectivas economías, los consumidores extranjeros</t>
  </si>
  <si>
    <t>experimentan un cambio de gustos en favor de los bienes producidos en el país. Así, en función de este cambio se</t>
  </si>
  <si>
    <t>exporta por valor de 700, adicionalmente.</t>
  </si>
  <si>
    <t>1.– Plantea la(s) ecuacion(es) que se haya(n) modificado.</t>
  </si>
  <si>
    <t>2.– Concluye sobre el efecto producido en la balanza comercial.</t>
  </si>
  <si>
    <t>i) Si la economía requiriera capitales extranjeros y ahora permitiera el ingreso a corto plazo –es decir, que pueden ser</t>
  </si>
  <si>
    <t>retirados cuando lo desean sin esperar cumplimiento de períodos determinados– y se sabe que la tasa internacional</t>
  </si>
  <si>
    <t>es i* = 7%, ¿te parece que ingresarían al país?</t>
  </si>
  <si>
    <t>j) Suponiendo que existen movimientos de capitales internacionales, el saldo de la cuenta capital responde a la especificación</t>
  </si>
  <si>
    <t>FK = FK’ (i – i* ) = 8.000 (i – 0,08), donde i* es la tasa de interés internacional.</t>
  </si>
  <si>
    <t>1.– Para los valores de equilibrio calculados en el apartado b), ¿cuál es la magnitud del déficit o del superávit del balance</t>
  </si>
  <si>
    <t>de pagos?</t>
  </si>
  <si>
    <t>2.– ¿Cuál será el valor del balance de pagos luego del cambio del apartado f)?</t>
  </si>
  <si>
    <t>3.– Concluye sobre los efectos que hubiese tenido sobre la balanza de pagos un tipo de interés internacional del</t>
  </si>
  <si>
    <t>12%.</t>
  </si>
  <si>
    <t>k) Si la pendiente de la función FK es 6.000, ¿cuánto será el flujo de capitales financieros ante cada punto porcentual</t>
  </si>
  <si>
    <t>que difiera el tipo de interés interno e internacional?</t>
  </si>
  <si>
    <t>Y = A</t>
  </si>
  <si>
    <t>Y = C + I + G + X - M</t>
  </si>
  <si>
    <t>Y =  C´+ c (Y - T´) + I´- fi + G´+ x Y* + vxE + vm E - m Y</t>
  </si>
  <si>
    <t xml:space="preserve">Y =     </t>
  </si>
  <si>
    <t>1-c+m</t>
  </si>
  <si>
    <t xml:space="preserve">* </t>
  </si>
  <si>
    <t xml:space="preserve">[ C´ + I´+ G´ - c T´ - fi + x Y* + vxE + vm E] </t>
  </si>
  <si>
    <t>Y =</t>
  </si>
  <si>
    <t>1-0,85+0,25</t>
  </si>
  <si>
    <t xml:space="preserve">[ 200 + 984 + 700  - 0,85* 700 - 700 * 0,12 + 0,15 * 1000 + 350 * 1 + 400 * 1] </t>
  </si>
  <si>
    <t>*</t>
  </si>
  <si>
    <t>=</t>
  </si>
  <si>
    <t>BC = X - M</t>
  </si>
  <si>
    <t xml:space="preserve">BC = </t>
  </si>
  <si>
    <t>500 - (-400 + 0,25*5262,5)</t>
  </si>
  <si>
    <r>
      <t>[ 200 + 984 +</t>
    </r>
    <r>
      <rPr>
        <b/>
        <sz val="11"/>
        <color theme="1"/>
        <rFont val="Calibri"/>
        <family val="2"/>
        <scheme val="minor"/>
      </rPr>
      <t xml:space="preserve"> 730</t>
    </r>
    <r>
      <rPr>
        <sz val="11"/>
        <color theme="1"/>
        <rFont val="Calibri"/>
        <family val="2"/>
        <scheme val="minor"/>
      </rPr>
      <t xml:space="preserve">  - 0,85* </t>
    </r>
    <r>
      <rPr>
        <b/>
        <sz val="11"/>
        <color theme="1"/>
        <rFont val="Calibri"/>
        <family val="2"/>
        <scheme val="minor"/>
      </rPr>
      <t>730</t>
    </r>
    <r>
      <rPr>
        <sz val="11"/>
        <color theme="1"/>
        <rFont val="Calibri"/>
        <family val="2"/>
        <scheme val="minor"/>
      </rPr>
      <t xml:space="preserve"> - 700 * 0,12 + 0,15 * 1000 + 350 * 1 + 400 * 1] </t>
    </r>
  </si>
  <si>
    <t>alternativamente</t>
  </si>
  <si>
    <t>ΔY =</t>
  </si>
  <si>
    <t>(ΔG´- c ΔT´)</t>
  </si>
  <si>
    <t>ΔG´ =  ΔT´</t>
  </si>
  <si>
    <t>1 - c</t>
  </si>
  <si>
    <t>ΔG´</t>
  </si>
  <si>
    <t>1 - 0,85</t>
  </si>
  <si>
    <t xml:space="preserve">si este aumento del ingreso se suma al ingreso anterior se obtiene </t>
  </si>
  <si>
    <t>Y1 = 5262,50 + 11,25 = 5273,75</t>
  </si>
  <si>
    <t>sobre el nivel de ingreso</t>
  </si>
  <si>
    <t>sobre la balanza comercial</t>
  </si>
  <si>
    <t>ΔBC = ΔX - ΔM=</t>
  </si>
  <si>
    <t>0-0,25*11,25=</t>
  </si>
  <si>
    <t>xΔY*´</t>
  </si>
  <si>
    <t>x</t>
  </si>
  <si>
    <t xml:space="preserve">     ΔY*´</t>
  </si>
  <si>
    <r>
      <t xml:space="preserve">Y1 = Y0 + </t>
    </r>
    <r>
      <rPr>
        <sz val="11"/>
        <color theme="1"/>
        <rFont val="Calibri"/>
        <family val="2"/>
      </rPr>
      <t xml:space="preserve">ΔY = </t>
    </r>
    <r>
      <rPr>
        <sz val="11"/>
        <color theme="1"/>
        <rFont val="Calibri"/>
        <family val="2"/>
        <scheme val="minor"/>
      </rPr>
      <t>5262,50 - 37,5  = 5225</t>
    </r>
  </si>
  <si>
    <t>respecto del BC</t>
  </si>
  <si>
    <t>´-15 - 0,25* (-37,5) =</t>
  </si>
  <si>
    <t>BC = -415,625 - 5,625=</t>
  </si>
  <si>
    <t xml:space="preserve">El menor nivel de exportaciones. Considerado aisladamente, provocará un efecto negativo en el saldo del balance comercial que no podra ser compensado por el menor nivel de importaciones generado a partir de la disminucion en el nivel de equilibrio del ingreso interno </t>
  </si>
  <si>
    <t>alternatvamente</t>
  </si>
  <si>
    <t xml:space="preserve">X= </t>
  </si>
  <si>
    <t>0,15 * 900 + 350 =</t>
  </si>
  <si>
    <t xml:space="preserve">M= </t>
  </si>
  <si>
    <t>´-400+0,25*5225=</t>
  </si>
  <si>
    <t>BC=</t>
  </si>
  <si>
    <t xml:space="preserve">[ vxΔE + vm ΔE] </t>
  </si>
  <si>
    <t xml:space="preserve">vx + vm </t>
  </si>
  <si>
    <t xml:space="preserve"> ΔE </t>
  </si>
  <si>
    <t>350 + 400</t>
  </si>
  <si>
    <t>0,2=</t>
  </si>
  <si>
    <t>en consecuencia el nivel de equilibrio del ingreso sera=</t>
  </si>
  <si>
    <t>Y1 = 5265,5 + 375 = 5637,5</t>
  </si>
  <si>
    <t>el efecto sobre el saldo del BC</t>
  </si>
  <si>
    <t>X = 0,15* 1000 + 350 * 1,20 = 570</t>
  </si>
  <si>
    <t>M = -400 * 1,20 + 0,25* 5637,5= 529,37</t>
  </si>
  <si>
    <t>BC = -359,37</t>
  </si>
  <si>
    <t>se achica el deficit de BC</t>
  </si>
  <si>
    <t xml:space="preserve">ΔBC = </t>
  </si>
  <si>
    <t>70 - (-80 + 0,25* 375)</t>
  </si>
  <si>
    <t>tomese un aumento del tipo de interes interno del 10% (de 0,12 a 0,132)</t>
  </si>
  <si>
    <t>(- f Δi )</t>
  </si>
  <si>
    <t>´-f</t>
  </si>
  <si>
    <t>Δi</t>
  </si>
  <si>
    <t>si la intencion de las autoridades del pais fuera intentar disminuir la brecha externa, debrian aumentar el tipo de interes interno con el fin de disminuir la inversion y consecuentemente el nivel de equilibrio del ingreso. Esta disminucion en el ingreso genera una disminucion en el nivel de importaciones que provoca una caida del saldo deficitario de la balanza comercial</t>
  </si>
  <si>
    <t>el nuevo ingreso de quilibrio será</t>
  </si>
  <si>
    <t>Y1= 5262,5-21 =</t>
  </si>
  <si>
    <t>el efecto sobre el BC será</t>
  </si>
  <si>
    <t>ΔBC = ΔX - ΔM =  0 - 0,25* (-21) =</t>
  </si>
  <si>
    <t>X = 700 + 0,15* 1000 + 350 * 1</t>
  </si>
  <si>
    <t>ΔX´</t>
  </si>
  <si>
    <r>
      <t xml:space="preserve">X = </t>
    </r>
    <r>
      <rPr>
        <b/>
        <sz val="11"/>
        <color theme="1"/>
        <rFont val="Calibri"/>
        <family val="2"/>
        <scheme val="minor"/>
      </rPr>
      <t xml:space="preserve">X´ </t>
    </r>
    <r>
      <rPr>
        <sz val="11"/>
        <color theme="1"/>
        <rFont val="Calibri"/>
        <family val="2"/>
        <scheme val="minor"/>
      </rPr>
      <t>+ x Y* + vxE</t>
    </r>
  </si>
  <si>
    <t>el nuevo nivel de equilibrio del ingreso será</t>
  </si>
  <si>
    <t xml:space="preserve">Y1 = 5262,5 + 1750= </t>
  </si>
  <si>
    <t>Finalmente se calcula el efecto sobre la BC</t>
  </si>
  <si>
    <t>ΔBC = ΔX - ΔM =  700 - 0,25 * 1750 =</t>
  </si>
  <si>
    <t>BC =</t>
  </si>
  <si>
    <t>se reduce el deficit</t>
  </si>
  <si>
    <t xml:space="preserve"> Si la economía requiriera capitales extranjeros y ahora permitiera el ingreso a corto plazo –es decir, que pueden ser</t>
  </si>
  <si>
    <t>es i* = 7%, dado que la tasa de inetres interna es del 12% tratarian de ingresar al ais para aprovechar la mayor tasa de interes interna</t>
  </si>
  <si>
    <t>BP = BC + FK</t>
  </si>
  <si>
    <t xml:space="preserve">BP = x Y* + vX E + vM E - m Y  + FK´(i - i*) </t>
  </si>
  <si>
    <t>BP = 0,15 * 1000 + 350 * 1 + 400 * 1 - 0,25 * 5262,5 + 8000 ( 0,12 - 0,08)</t>
  </si>
  <si>
    <t xml:space="preserve">BP = </t>
  </si>
  <si>
    <t>´+</t>
  </si>
  <si>
    <t>suponiendo que existen movimientos internacionales de capitales, el  saldo del apartado f sera</t>
  </si>
  <si>
    <t>BP = 0,15 * 1000 + 350 * 1,2 + 400 * 1,2 - 0,25 * 5637,5 + 8000 ( 0,12 - 0,08)</t>
  </si>
  <si>
    <t>BP=</t>
  </si>
  <si>
    <t>cuando i = i* no existirá flujos de capitales hacia el pais, por lo tanto el saldo de balanza de pagos será el de bañanza comercial</t>
  </si>
  <si>
    <t>BP = 0,15 * 1000 + 350 * 1 + 400 * 1 - 0,25 * 5262,5 + 8000 ( 0,12 - 0,12)</t>
  </si>
  <si>
    <t>ΔFK =</t>
  </si>
  <si>
    <t>6000 * 0,01 =</t>
  </si>
  <si>
    <t>si la pendiente de la FK cambia a 6000 se producira un flujo de capitales financieros de 60 por cada punto porcentual que difiera el tipo de interes interno del internacional</t>
  </si>
  <si>
    <t>Cuenta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</si>
</sst>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color theme="1"/>
      <name val="Calibri"/>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right/>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center"/>
    </xf>
    <xf numFmtId="0" fontId="1" fillId="0" borderId="0" xfId="0" applyFont="1"/>
    <xf numFmtId="0" fontId="0" fillId="0" borderId="1" xfId="0" applyBorder="1" applyAlignment="1">
      <alignment horizontal="center"/>
    </xf>
    <xf numFmtId="0" fontId="2" fillId="0" borderId="0" xfId="0" applyFont="1"/>
    <xf numFmtId="0" fontId="2" fillId="0" borderId="1" xfId="0" applyFont="1" applyBorder="1" applyAlignment="1">
      <alignment horizontal="center"/>
    </xf>
    <xf numFmtId="0" fontId="0" fillId="0" borderId="0" xfId="0" applyAlignment="1">
      <alignment wrapText="1"/>
    </xf>
    <xf numFmtId="0" fontId="0" fillId="0" borderId="1" xfId="0" applyBorder="1"/>
    <xf numFmtId="0" fontId="1" fillId="2" borderId="0" xfId="0" applyFont="1" applyFill="1" applyAlignment="1">
      <alignment horizontal="center" vertical="center"/>
    </xf>
    <xf numFmtId="0" fontId="0" fillId="0" borderId="0" xfId="0" applyAlignment="1">
      <alignment horizontal="left" wrapText="1"/>
    </xf>
    <xf numFmtId="0" fontId="0" fillId="0" borderId="0" xfId="0" applyAlignment="1">
      <alignment horizontal="center" wrapText="1"/>
    </xf>
    <xf numFmtId="0" fontId="0" fillId="0" borderId="0" xfId="0" applyFont="1"/>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9"/>
  <sheetViews>
    <sheetView workbookViewId="0">
      <selection activeCell="D49" sqref="D49"/>
    </sheetView>
  </sheetViews>
  <sheetFormatPr defaultRowHeight="15" x14ac:dyDescent="0.25"/>
  <cols>
    <col min="1" max="16384" width="9.140625" style="2"/>
  </cols>
  <sheetData>
    <row r="2" spans="1:11" x14ac:dyDescent="0.25">
      <c r="A2" s="8" t="s">
        <v>0</v>
      </c>
      <c r="B2" s="8"/>
      <c r="C2" s="8"/>
      <c r="D2" s="8"/>
      <c r="E2" s="8"/>
      <c r="F2" s="8"/>
      <c r="G2" s="8"/>
      <c r="H2" s="8"/>
      <c r="I2" s="8"/>
      <c r="J2" s="8"/>
      <c r="K2" s="8"/>
    </row>
    <row r="3" spans="1:11" x14ac:dyDescent="0.25">
      <c r="A3" s="8"/>
      <c r="B3" s="8"/>
      <c r="C3" s="8"/>
      <c r="D3" s="8"/>
      <c r="E3" s="8"/>
      <c r="F3" s="8"/>
      <c r="G3" s="8"/>
      <c r="H3" s="8"/>
      <c r="I3" s="8"/>
      <c r="J3" s="8"/>
      <c r="K3" s="8"/>
    </row>
    <row r="5" spans="1:11" x14ac:dyDescent="0.25">
      <c r="A5" s="2" t="s">
        <v>1</v>
      </c>
    </row>
    <row r="7" spans="1:11" x14ac:dyDescent="0.25">
      <c r="B7" s="2" t="s">
        <v>4</v>
      </c>
      <c r="F7" s="2" t="s">
        <v>5</v>
      </c>
    </row>
    <row r="8" spans="1:11" x14ac:dyDescent="0.25">
      <c r="B8" s="2" t="s">
        <v>6</v>
      </c>
      <c r="F8" s="2" t="s">
        <v>7</v>
      </c>
    </row>
    <row r="9" spans="1:11" x14ac:dyDescent="0.25">
      <c r="B9" s="2" t="s">
        <v>9</v>
      </c>
      <c r="F9" s="2" t="s">
        <v>8</v>
      </c>
    </row>
    <row r="10" spans="1:11" x14ac:dyDescent="0.25">
      <c r="B10" s="2" t="s">
        <v>10</v>
      </c>
      <c r="F10" s="2" t="s">
        <v>11</v>
      </c>
    </row>
    <row r="11" spans="1:11" x14ac:dyDescent="0.25">
      <c r="B11" s="2" t="s">
        <v>12</v>
      </c>
      <c r="F11" s="2" t="s">
        <v>13</v>
      </c>
    </row>
    <row r="12" spans="1:11" x14ac:dyDescent="0.25">
      <c r="B12" s="2" t="s">
        <v>14</v>
      </c>
      <c r="F12" s="2" t="s">
        <v>15</v>
      </c>
    </row>
    <row r="13" spans="1:11" x14ac:dyDescent="0.25">
      <c r="B13" s="2" t="s">
        <v>16</v>
      </c>
      <c r="F13" s="2" t="s">
        <v>17</v>
      </c>
    </row>
    <row r="14" spans="1:11" x14ac:dyDescent="0.25">
      <c r="B14" s="2" t="s">
        <v>2</v>
      </c>
    </row>
    <row r="15" spans="1:11" x14ac:dyDescent="0.25">
      <c r="B15" s="2" t="s">
        <v>3</v>
      </c>
    </row>
    <row r="17" spans="1:1" x14ac:dyDescent="0.25">
      <c r="A17" s="2" t="s">
        <v>18</v>
      </c>
    </row>
    <row r="18" spans="1:1" x14ac:dyDescent="0.25">
      <c r="A18" s="2" t="s">
        <v>19</v>
      </c>
    </row>
    <row r="19" spans="1:1" x14ac:dyDescent="0.25">
      <c r="A19" s="2" t="s">
        <v>20</v>
      </c>
    </row>
    <row r="20" spans="1:1" x14ac:dyDescent="0.25">
      <c r="A20" s="2" t="s">
        <v>21</v>
      </c>
    </row>
    <row r="21" spans="1:1" x14ac:dyDescent="0.25">
      <c r="A21" s="2" t="s">
        <v>22</v>
      </c>
    </row>
    <row r="23" spans="1:1" x14ac:dyDescent="0.25">
      <c r="A23" s="2" t="s">
        <v>23</v>
      </c>
    </row>
    <row r="24" spans="1:1" x14ac:dyDescent="0.25">
      <c r="A24" s="2" t="s">
        <v>24</v>
      </c>
    </row>
    <row r="25" spans="1:1" x14ac:dyDescent="0.25">
      <c r="A25" s="2" t="s">
        <v>25</v>
      </c>
    </row>
    <row r="26" spans="1:1" x14ac:dyDescent="0.25">
      <c r="A26" s="2" t="s">
        <v>26</v>
      </c>
    </row>
    <row r="27" spans="1:1" x14ac:dyDescent="0.25">
      <c r="A27" s="2" t="s">
        <v>27</v>
      </c>
    </row>
    <row r="28" spans="1:1" x14ac:dyDescent="0.25">
      <c r="A28" s="2" t="s">
        <v>28</v>
      </c>
    </row>
    <row r="29" spans="1:1" x14ac:dyDescent="0.25">
      <c r="A29" s="2" t="s">
        <v>29</v>
      </c>
    </row>
    <row r="30" spans="1:1" x14ac:dyDescent="0.25">
      <c r="A30" s="2" t="s">
        <v>30</v>
      </c>
    </row>
    <row r="31" spans="1:1" x14ac:dyDescent="0.25">
      <c r="A31" s="2" t="s">
        <v>31</v>
      </c>
    </row>
    <row r="32" spans="1:1" x14ac:dyDescent="0.25">
      <c r="A32" s="2" t="s">
        <v>32</v>
      </c>
    </row>
    <row r="33" spans="1:1" x14ac:dyDescent="0.25">
      <c r="A33" s="2" t="s">
        <v>33</v>
      </c>
    </row>
    <row r="34" spans="1:1" x14ac:dyDescent="0.25">
      <c r="A34" s="2" t="s">
        <v>34</v>
      </c>
    </row>
    <row r="35" spans="1:1" x14ac:dyDescent="0.25">
      <c r="A35" s="2" t="s">
        <v>35</v>
      </c>
    </row>
    <row r="36" spans="1:1" x14ac:dyDescent="0.25">
      <c r="A36" s="2" t="s">
        <v>36</v>
      </c>
    </row>
    <row r="37" spans="1:1" x14ac:dyDescent="0.25">
      <c r="A37" s="2" t="s">
        <v>37</v>
      </c>
    </row>
    <row r="38" spans="1:1" x14ac:dyDescent="0.25">
      <c r="A38" s="2" t="s">
        <v>38</v>
      </c>
    </row>
    <row r="39" spans="1:1" x14ac:dyDescent="0.25">
      <c r="A39" s="2" t="s">
        <v>39</v>
      </c>
    </row>
    <row r="40" spans="1:1" x14ac:dyDescent="0.25">
      <c r="A40" s="2" t="s">
        <v>40</v>
      </c>
    </row>
    <row r="41" spans="1:1" x14ac:dyDescent="0.25">
      <c r="A41" s="2" t="s">
        <v>41</v>
      </c>
    </row>
    <row r="42" spans="1:1" x14ac:dyDescent="0.25">
      <c r="A42" s="2" t="s">
        <v>42</v>
      </c>
    </row>
    <row r="43" spans="1:1" x14ac:dyDescent="0.25">
      <c r="A43" s="2" t="s">
        <v>43</v>
      </c>
    </row>
    <row r="44" spans="1:1" x14ac:dyDescent="0.25">
      <c r="A44" s="2" t="s">
        <v>44</v>
      </c>
    </row>
    <row r="45" spans="1:1" x14ac:dyDescent="0.25">
      <c r="A45" s="2" t="s">
        <v>45</v>
      </c>
    </row>
    <row r="46" spans="1:1" x14ac:dyDescent="0.25">
      <c r="A46" s="2" t="s">
        <v>46</v>
      </c>
    </row>
    <row r="47" spans="1:1" x14ac:dyDescent="0.25">
      <c r="A47" s="2" t="s">
        <v>47</v>
      </c>
    </row>
    <row r="48" spans="1:1" x14ac:dyDescent="0.25">
      <c r="A48" s="2" t="s">
        <v>48</v>
      </c>
    </row>
    <row r="49" spans="1:1" x14ac:dyDescent="0.25">
      <c r="A49" s="2" t="s">
        <v>49</v>
      </c>
    </row>
  </sheetData>
  <mergeCells count="1">
    <mergeCell ref="A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1"/>
  <sheetViews>
    <sheetView workbookViewId="0">
      <selection activeCell="G9" sqref="G9"/>
    </sheetView>
  </sheetViews>
  <sheetFormatPr defaultRowHeight="15" x14ac:dyDescent="0.25"/>
  <sheetData>
    <row r="3" spans="1:7" x14ac:dyDescent="0.25">
      <c r="A3" s="2" t="s">
        <v>23</v>
      </c>
    </row>
    <row r="5" spans="1:7" x14ac:dyDescent="0.25">
      <c r="D5" t="s">
        <v>50</v>
      </c>
    </row>
    <row r="6" spans="1:7" x14ac:dyDescent="0.25">
      <c r="D6" t="s">
        <v>51</v>
      </c>
    </row>
    <row r="7" spans="1:7" x14ac:dyDescent="0.25">
      <c r="D7" t="s">
        <v>52</v>
      </c>
    </row>
    <row r="9" spans="1:7" x14ac:dyDescent="0.25">
      <c r="D9" t="s">
        <v>53</v>
      </c>
      <c r="E9" s="3">
        <v>1</v>
      </c>
      <c r="F9" s="1" t="s">
        <v>55</v>
      </c>
      <c r="G9" t="s">
        <v>56</v>
      </c>
    </row>
    <row r="10" spans="1:7" x14ac:dyDescent="0.25">
      <c r="E10" s="1" t="s">
        <v>54</v>
      </c>
    </row>
    <row r="12" spans="1:7" x14ac:dyDescent="0.25">
      <c r="A12" s="2" t="s">
        <v>24</v>
      </c>
    </row>
    <row r="14" spans="1:7" x14ac:dyDescent="0.25">
      <c r="B14" t="s">
        <v>53</v>
      </c>
      <c r="C14" s="3">
        <v>1</v>
      </c>
      <c r="D14" s="1" t="s">
        <v>55</v>
      </c>
      <c r="E14" t="s">
        <v>56</v>
      </c>
    </row>
    <row r="15" spans="1:7" x14ac:dyDescent="0.25">
      <c r="C15" s="1" t="s">
        <v>54</v>
      </c>
    </row>
    <row r="17" spans="2:7" x14ac:dyDescent="0.25">
      <c r="B17" t="s">
        <v>57</v>
      </c>
      <c r="C17" s="3">
        <v>1</v>
      </c>
      <c r="D17" s="1" t="s">
        <v>55</v>
      </c>
      <c r="E17" t="s">
        <v>59</v>
      </c>
    </row>
    <row r="18" spans="2:7" x14ac:dyDescent="0.25">
      <c r="C18" s="1" t="s">
        <v>58</v>
      </c>
    </row>
    <row r="19" spans="2:7" x14ac:dyDescent="0.25">
      <c r="C19" s="1"/>
    </row>
    <row r="20" spans="2:7" x14ac:dyDescent="0.25">
      <c r="B20" t="s">
        <v>57</v>
      </c>
      <c r="C20" s="3">
        <v>1</v>
      </c>
      <c r="D20" s="1" t="s">
        <v>60</v>
      </c>
      <c r="E20">
        <f>+ 200 + 984 + 700  - 0.85* 700 - 700 * 0.12 + 0.15 * 1000 + 350 * 1 + 400 * 1</f>
        <v>2105</v>
      </c>
      <c r="F20" t="s">
        <v>61</v>
      </c>
      <c r="G20">
        <f>+E20/C21</f>
        <v>5262.5</v>
      </c>
    </row>
    <row r="21" spans="2:7" x14ac:dyDescent="0.25">
      <c r="C21" s="1">
        <f>1-0.85+0.25</f>
        <v>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
  <sheetViews>
    <sheetView workbookViewId="0">
      <selection activeCell="C8" sqref="C8"/>
    </sheetView>
  </sheetViews>
  <sheetFormatPr defaultRowHeight="15" x14ac:dyDescent="0.25"/>
  <sheetData>
    <row r="3" spans="1:3" x14ac:dyDescent="0.25">
      <c r="A3" s="2" t="s">
        <v>25</v>
      </c>
    </row>
    <row r="6" spans="1:3" x14ac:dyDescent="0.25">
      <c r="B6" t="s">
        <v>62</v>
      </c>
    </row>
    <row r="7" spans="1:3" x14ac:dyDescent="0.25">
      <c r="B7" t="s">
        <v>63</v>
      </c>
      <c r="C7" t="s">
        <v>64</v>
      </c>
    </row>
    <row r="8" spans="1:3" x14ac:dyDescent="0.25">
      <c r="B8" t="s">
        <v>63</v>
      </c>
      <c r="C8">
        <f>500 - (-400 + 0.25*5262.5)</f>
        <v>-415.625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3"/>
  <sheetViews>
    <sheetView topLeftCell="A16" workbookViewId="0">
      <selection activeCell="B33" sqref="B33"/>
    </sheetView>
  </sheetViews>
  <sheetFormatPr defaultRowHeight="15" x14ac:dyDescent="0.25"/>
  <sheetData>
    <row r="3" spans="1:7" x14ac:dyDescent="0.25">
      <c r="A3" s="2" t="s">
        <v>26</v>
      </c>
    </row>
    <row r="4" spans="1:7" x14ac:dyDescent="0.25">
      <c r="A4" s="2" t="s">
        <v>27</v>
      </c>
    </row>
    <row r="6" spans="1:7" x14ac:dyDescent="0.25">
      <c r="A6" t="s">
        <v>75</v>
      </c>
    </row>
    <row r="7" spans="1:7" x14ac:dyDescent="0.25">
      <c r="B7" t="s">
        <v>57</v>
      </c>
      <c r="C7" s="3">
        <v>1</v>
      </c>
      <c r="D7" s="1" t="s">
        <v>55</v>
      </c>
      <c r="E7" t="s">
        <v>65</v>
      </c>
    </row>
    <row r="8" spans="1:7" x14ac:dyDescent="0.25">
      <c r="C8" s="1" t="s">
        <v>58</v>
      </c>
    </row>
    <row r="9" spans="1:7" x14ac:dyDescent="0.25">
      <c r="C9" s="1"/>
    </row>
    <row r="10" spans="1:7" x14ac:dyDescent="0.25">
      <c r="B10" t="s">
        <v>57</v>
      </c>
      <c r="C10" s="3">
        <v>1</v>
      </c>
      <c r="E10">
        <f>+( 200 + 984 + 730  - 0.85* 730 - 700 * 0.12 + 0.15 * 1000 + 350 * 1 + 400 * 1 )</f>
        <v>2109.5</v>
      </c>
      <c r="F10" s="1" t="s">
        <v>61</v>
      </c>
      <c r="G10">
        <f>+E10/C11</f>
        <v>5273.75</v>
      </c>
    </row>
    <row r="11" spans="1:7" x14ac:dyDescent="0.25">
      <c r="C11" s="1">
        <f>1-0.85+0.25</f>
        <v>0.4</v>
      </c>
    </row>
    <row r="13" spans="1:7" x14ac:dyDescent="0.25">
      <c r="B13" t="s">
        <v>66</v>
      </c>
    </row>
    <row r="15" spans="1:7" x14ac:dyDescent="0.25">
      <c r="B15" s="4" t="s">
        <v>67</v>
      </c>
      <c r="C15" s="3">
        <v>1</v>
      </c>
      <c r="D15" t="s">
        <v>60</v>
      </c>
      <c r="E15" s="4" t="s">
        <v>68</v>
      </c>
    </row>
    <row r="16" spans="1:7" x14ac:dyDescent="0.25">
      <c r="C16" s="1" t="s">
        <v>54</v>
      </c>
    </row>
    <row r="18" spans="1:7" x14ac:dyDescent="0.25">
      <c r="D18" s="4" t="s">
        <v>69</v>
      </c>
    </row>
    <row r="21" spans="1:7" x14ac:dyDescent="0.25">
      <c r="B21" s="4" t="s">
        <v>67</v>
      </c>
      <c r="C21" s="3" t="s">
        <v>70</v>
      </c>
      <c r="D21" t="s">
        <v>60</v>
      </c>
      <c r="E21" s="4" t="s">
        <v>71</v>
      </c>
    </row>
    <row r="22" spans="1:7" x14ac:dyDescent="0.25">
      <c r="C22" s="1" t="s">
        <v>54</v>
      </c>
    </row>
    <row r="25" spans="1:7" x14ac:dyDescent="0.25">
      <c r="B25" s="4" t="s">
        <v>67</v>
      </c>
      <c r="C25" s="3" t="s">
        <v>72</v>
      </c>
      <c r="D25" t="s">
        <v>60</v>
      </c>
      <c r="E25" s="4">
        <v>30</v>
      </c>
      <c r="F25" s="4" t="s">
        <v>61</v>
      </c>
      <c r="G25">
        <v>11.25</v>
      </c>
    </row>
    <row r="26" spans="1:7" x14ac:dyDescent="0.25">
      <c r="C26" s="1" t="s">
        <v>58</v>
      </c>
    </row>
    <row r="28" spans="1:7" x14ac:dyDescent="0.25">
      <c r="B28" t="s">
        <v>73</v>
      </c>
    </row>
    <row r="29" spans="1:7" x14ac:dyDescent="0.25">
      <c r="B29" t="s">
        <v>74</v>
      </c>
    </row>
    <row r="31" spans="1:7" x14ac:dyDescent="0.25">
      <c r="A31" t="s">
        <v>76</v>
      </c>
    </row>
    <row r="33" spans="2:6" x14ac:dyDescent="0.25">
      <c r="B33" s="4" t="s">
        <v>77</v>
      </c>
      <c r="D33" t="s">
        <v>78</v>
      </c>
      <c r="F33">
        <f>0-0.25*11.25</f>
        <v>-2.8125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
  <sheetViews>
    <sheetView zoomScaleNormal="100" workbookViewId="0">
      <selection activeCell="B5" sqref="B5:D7"/>
    </sheetView>
  </sheetViews>
  <sheetFormatPr defaultRowHeight="15" x14ac:dyDescent="0.25"/>
  <cols>
    <col min="3" max="3" width="10.85546875" customWidth="1"/>
  </cols>
  <sheetData>
    <row r="2" spans="1:13" x14ac:dyDescent="0.25">
      <c r="A2" s="2" t="s">
        <v>28</v>
      </c>
    </row>
    <row r="3" spans="1:13" x14ac:dyDescent="0.25">
      <c r="A3" s="2" t="s">
        <v>29</v>
      </c>
    </row>
    <row r="5" spans="1:13" x14ac:dyDescent="0.25">
      <c r="B5" s="4" t="s">
        <v>67</v>
      </c>
      <c r="C5" s="3">
        <v>1</v>
      </c>
      <c r="D5" t="s">
        <v>60</v>
      </c>
      <c r="E5" s="4" t="s">
        <v>79</v>
      </c>
      <c r="F5" s="4" t="s">
        <v>61</v>
      </c>
      <c r="G5" s="5" t="s">
        <v>80</v>
      </c>
      <c r="H5" s="4" t="s">
        <v>81</v>
      </c>
    </row>
    <row r="6" spans="1:13" x14ac:dyDescent="0.25">
      <c r="C6" s="1" t="s">
        <v>54</v>
      </c>
      <c r="G6" s="1" t="s">
        <v>54</v>
      </c>
    </row>
    <row r="9" spans="1:13" x14ac:dyDescent="0.25">
      <c r="B9" s="4" t="s">
        <v>67</v>
      </c>
      <c r="C9" s="3">
        <v>0.15</v>
      </c>
      <c r="D9" t="s">
        <v>60</v>
      </c>
      <c r="E9">
        <v>-100</v>
      </c>
      <c r="F9" t="s">
        <v>61</v>
      </c>
      <c r="G9">
        <f>+C9*E9/C10</f>
        <v>-37.5</v>
      </c>
    </row>
    <row r="10" spans="1:13" x14ac:dyDescent="0.25">
      <c r="C10" s="1">
        <f>1-0.85+0.25</f>
        <v>0.4</v>
      </c>
    </row>
    <row r="12" spans="1:13" x14ac:dyDescent="0.25">
      <c r="B12" t="s">
        <v>82</v>
      </c>
    </row>
    <row r="14" spans="1:13" x14ac:dyDescent="0.25">
      <c r="A14" t="s">
        <v>83</v>
      </c>
    </row>
    <row r="15" spans="1:13" x14ac:dyDescent="0.25">
      <c r="I15" t="s">
        <v>87</v>
      </c>
    </row>
    <row r="16" spans="1:13" x14ac:dyDescent="0.25">
      <c r="B16" s="4" t="s">
        <v>77</v>
      </c>
      <c r="D16" t="s">
        <v>84</v>
      </c>
      <c r="F16">
        <f>-15 - 0.25* -37.5</f>
        <v>-5.625</v>
      </c>
      <c r="J16" t="s">
        <v>88</v>
      </c>
      <c r="K16" t="s">
        <v>89</v>
      </c>
      <c r="M16">
        <f>0.15 * 900 + 350</f>
        <v>485</v>
      </c>
    </row>
    <row r="17" spans="1:13" x14ac:dyDescent="0.25">
      <c r="J17" t="s">
        <v>90</v>
      </c>
      <c r="K17" t="s">
        <v>91</v>
      </c>
      <c r="M17">
        <f>-400+0.25*5225</f>
        <v>906.25</v>
      </c>
    </row>
    <row r="18" spans="1:13" x14ac:dyDescent="0.25">
      <c r="B18" t="s">
        <v>85</v>
      </c>
      <c r="D18">
        <f>-415.625 - 5.625</f>
        <v>-421.25</v>
      </c>
      <c r="J18" t="s">
        <v>92</v>
      </c>
      <c r="M18">
        <f>+M16-M17</f>
        <v>-421.25</v>
      </c>
    </row>
    <row r="20" spans="1:13" ht="52.5" customHeight="1" x14ac:dyDescent="0.25">
      <c r="A20" s="9" t="s">
        <v>86</v>
      </c>
      <c r="B20" s="9"/>
      <c r="C20" s="9"/>
      <c r="D20" s="9"/>
      <c r="E20" s="9"/>
      <c r="F20" s="9"/>
      <c r="G20" s="9"/>
      <c r="H20" s="9"/>
      <c r="I20" s="9"/>
      <c r="J20" s="9"/>
      <c r="K20" s="9"/>
      <c r="L20" s="6"/>
    </row>
    <row r="21" spans="1:13" x14ac:dyDescent="0.25">
      <c r="A21" s="6"/>
      <c r="B21" s="6"/>
      <c r="C21" s="6"/>
      <c r="D21" s="6"/>
      <c r="E21" s="6"/>
      <c r="F21" s="6"/>
      <c r="G21" s="6"/>
      <c r="H21" s="6"/>
      <c r="I21" s="6"/>
      <c r="J21" s="6"/>
      <c r="K21" s="6"/>
      <c r="L21" s="6"/>
    </row>
    <row r="22" spans="1:13" x14ac:dyDescent="0.25">
      <c r="A22" s="6"/>
      <c r="B22" s="6"/>
      <c r="C22" s="6"/>
      <c r="D22" s="6"/>
      <c r="E22" s="6"/>
      <c r="F22" s="6"/>
      <c r="G22" s="6"/>
      <c r="H22" s="6"/>
      <c r="I22" s="6"/>
      <c r="J22" s="6"/>
      <c r="K22" s="6"/>
      <c r="L22" s="6"/>
    </row>
  </sheetData>
  <mergeCells count="1">
    <mergeCell ref="A20:K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workbookViewId="0">
      <selection activeCell="J19" sqref="J19"/>
    </sheetView>
  </sheetViews>
  <sheetFormatPr defaultRowHeight="15" x14ac:dyDescent="0.25"/>
  <sheetData>
    <row r="2" spans="1:6" x14ac:dyDescent="0.25">
      <c r="A2" s="2" t="s">
        <v>30</v>
      </c>
    </row>
    <row r="4" spans="1:6" x14ac:dyDescent="0.25">
      <c r="B4" s="4" t="s">
        <v>67</v>
      </c>
      <c r="C4" s="3">
        <v>1</v>
      </c>
      <c r="D4" t="s">
        <v>60</v>
      </c>
      <c r="E4" t="s">
        <v>93</v>
      </c>
    </row>
    <row r="5" spans="1:6" x14ac:dyDescent="0.25">
      <c r="C5" s="1" t="s">
        <v>54</v>
      </c>
    </row>
    <row r="7" spans="1:6" x14ac:dyDescent="0.25">
      <c r="B7" s="4" t="s">
        <v>67</v>
      </c>
      <c r="C7" s="7" t="s">
        <v>94</v>
      </c>
      <c r="D7" t="s">
        <v>60</v>
      </c>
      <c r="E7" t="s">
        <v>95</v>
      </c>
    </row>
    <row r="8" spans="1:6" x14ac:dyDescent="0.25">
      <c r="C8" s="1" t="s">
        <v>54</v>
      </c>
    </row>
    <row r="10" spans="1:6" x14ac:dyDescent="0.25">
      <c r="B10" s="4" t="s">
        <v>67</v>
      </c>
      <c r="C10" s="3" t="s">
        <v>96</v>
      </c>
      <c r="D10" t="s">
        <v>60</v>
      </c>
      <c r="E10" t="s">
        <v>97</v>
      </c>
      <c r="F10">
        <f>(350+400)/C11*0.2</f>
        <v>375</v>
      </c>
    </row>
    <row r="11" spans="1:6" x14ac:dyDescent="0.25">
      <c r="C11" s="1">
        <v>0.4</v>
      </c>
    </row>
    <row r="13" spans="1:6" x14ac:dyDescent="0.25">
      <c r="B13" t="s">
        <v>98</v>
      </c>
    </row>
    <row r="15" spans="1:6" x14ac:dyDescent="0.25">
      <c r="B15" t="s">
        <v>99</v>
      </c>
    </row>
    <row r="17" spans="1:12" x14ac:dyDescent="0.25">
      <c r="A17" t="s">
        <v>100</v>
      </c>
    </row>
    <row r="19" spans="1:12" x14ac:dyDescent="0.25">
      <c r="B19" s="4" t="s">
        <v>101</v>
      </c>
      <c r="H19" t="s">
        <v>66</v>
      </c>
      <c r="J19" s="4" t="s">
        <v>77</v>
      </c>
      <c r="L19" t="s">
        <v>106</v>
      </c>
    </row>
    <row r="20" spans="1:12" x14ac:dyDescent="0.25">
      <c r="B20" t="s">
        <v>102</v>
      </c>
      <c r="J20" s="4" t="s">
        <v>105</v>
      </c>
      <c r="K20">
        <f>70 - (-80 + 0.25* 375)</f>
        <v>56.25</v>
      </c>
    </row>
    <row r="21" spans="1:12" x14ac:dyDescent="0.25">
      <c r="B21" t="s">
        <v>103</v>
      </c>
    </row>
    <row r="23" spans="1:12" x14ac:dyDescent="0.25">
      <c r="B23"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6"/>
  <sheetViews>
    <sheetView topLeftCell="A16" zoomScaleNormal="100" workbookViewId="0">
      <selection activeCell="B26" sqref="B26"/>
    </sheetView>
  </sheetViews>
  <sheetFormatPr defaultRowHeight="15" x14ac:dyDescent="0.25"/>
  <sheetData>
    <row r="2" spans="1:15" x14ac:dyDescent="0.25">
      <c r="A2" s="2" t="s">
        <v>31</v>
      </c>
    </row>
    <row r="3" spans="1:15" x14ac:dyDescent="0.25">
      <c r="A3" s="2" t="s">
        <v>32</v>
      </c>
    </row>
    <row r="5" spans="1:15" ht="28.5" customHeight="1" x14ac:dyDescent="0.25">
      <c r="A5" s="10" t="s">
        <v>111</v>
      </c>
      <c r="B5" s="10"/>
      <c r="C5" s="10"/>
      <c r="D5" s="10"/>
      <c r="E5" s="10"/>
      <c r="F5" s="10"/>
      <c r="G5" s="10"/>
      <c r="H5" s="10"/>
      <c r="I5" s="10"/>
      <c r="J5" s="10"/>
      <c r="K5" s="10"/>
      <c r="L5" s="10"/>
      <c r="M5" s="10"/>
      <c r="N5" s="10"/>
      <c r="O5" s="10"/>
    </row>
    <row r="6" spans="1:15" x14ac:dyDescent="0.25">
      <c r="A6" s="10"/>
      <c r="B6" s="10"/>
      <c r="C6" s="10"/>
      <c r="D6" s="10"/>
      <c r="E6" s="10"/>
      <c r="F6" s="10"/>
      <c r="G6" s="10"/>
      <c r="H6" s="10"/>
      <c r="I6" s="10"/>
      <c r="J6" s="10"/>
      <c r="K6" s="10"/>
      <c r="L6" s="10"/>
      <c r="M6" s="10"/>
      <c r="N6" s="10"/>
      <c r="O6" s="10"/>
    </row>
    <row r="7" spans="1:15" x14ac:dyDescent="0.25">
      <c r="A7" s="10"/>
      <c r="B7" s="10"/>
      <c r="C7" s="10"/>
      <c r="D7" s="10"/>
      <c r="E7" s="10"/>
      <c r="F7" s="10"/>
      <c r="G7" s="10"/>
      <c r="H7" s="10"/>
      <c r="I7" s="10"/>
      <c r="J7" s="10"/>
      <c r="K7" s="10"/>
      <c r="L7" s="10"/>
      <c r="M7" s="10"/>
      <c r="N7" s="10"/>
      <c r="O7" s="10"/>
    </row>
    <row r="8" spans="1:15" x14ac:dyDescent="0.25">
      <c r="A8" s="6"/>
      <c r="B8" s="6"/>
      <c r="C8" s="6"/>
      <c r="D8" s="6"/>
      <c r="E8" s="6"/>
      <c r="F8" s="6"/>
      <c r="G8" s="6"/>
      <c r="H8" s="6"/>
      <c r="I8" s="6"/>
      <c r="J8" s="6"/>
      <c r="K8" s="6"/>
      <c r="L8" s="6"/>
    </row>
    <row r="9" spans="1:15" x14ac:dyDescent="0.25">
      <c r="A9" t="s">
        <v>107</v>
      </c>
    </row>
    <row r="11" spans="1:15" x14ac:dyDescent="0.25">
      <c r="B11" s="4" t="s">
        <v>67</v>
      </c>
      <c r="C11" s="3">
        <v>1</v>
      </c>
      <c r="D11" t="s">
        <v>60</v>
      </c>
      <c r="E11" t="s">
        <v>108</v>
      </c>
    </row>
    <row r="12" spans="1:15" x14ac:dyDescent="0.25">
      <c r="C12" s="1" t="s">
        <v>54</v>
      </c>
    </row>
    <row r="14" spans="1:15" x14ac:dyDescent="0.25">
      <c r="B14" s="4" t="s">
        <v>67</v>
      </c>
      <c r="C14" s="3" t="s">
        <v>109</v>
      </c>
      <c r="D14" t="s">
        <v>60</v>
      </c>
      <c r="E14" s="4" t="s">
        <v>110</v>
      </c>
    </row>
    <row r="15" spans="1:15" x14ac:dyDescent="0.25">
      <c r="C15" s="1" t="s">
        <v>54</v>
      </c>
    </row>
    <row r="17" spans="1:7" x14ac:dyDescent="0.25">
      <c r="B17" s="4" t="s">
        <v>67</v>
      </c>
      <c r="C17" s="7">
        <v>-700</v>
      </c>
      <c r="D17" t="s">
        <v>60</v>
      </c>
      <c r="E17">
        <v>1.2E-2</v>
      </c>
      <c r="F17" t="s">
        <v>61</v>
      </c>
      <c r="G17">
        <f>+C17/C18*E17</f>
        <v>-21</v>
      </c>
    </row>
    <row r="18" spans="1:7" x14ac:dyDescent="0.25">
      <c r="C18">
        <v>0.4</v>
      </c>
    </row>
    <row r="20" spans="1:7" x14ac:dyDescent="0.25">
      <c r="A20" t="s">
        <v>112</v>
      </c>
    </row>
    <row r="22" spans="1:7" x14ac:dyDescent="0.25">
      <c r="B22" t="s">
        <v>113</v>
      </c>
      <c r="D22">
        <f xml:space="preserve"> 5262.5+G17</f>
        <v>5241.5</v>
      </c>
    </row>
    <row r="24" spans="1:7" x14ac:dyDescent="0.25">
      <c r="A24" t="s">
        <v>114</v>
      </c>
    </row>
    <row r="26" spans="1:7" x14ac:dyDescent="0.25">
      <c r="B26" s="4" t="s">
        <v>115</v>
      </c>
      <c r="F26">
        <f xml:space="preserve">  0 - 0.25* (-21)</f>
        <v>5.25</v>
      </c>
    </row>
  </sheetData>
  <mergeCells count="1">
    <mergeCell ref="A5:O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1"/>
  <sheetViews>
    <sheetView tabSelected="1" workbookViewId="0">
      <selection activeCell="B20" sqref="B20"/>
    </sheetView>
  </sheetViews>
  <sheetFormatPr defaultRowHeight="15" x14ac:dyDescent="0.25"/>
  <sheetData>
    <row r="3" spans="1:3" x14ac:dyDescent="0.25">
      <c r="A3" s="2" t="s">
        <v>33</v>
      </c>
    </row>
    <row r="4" spans="1:3" x14ac:dyDescent="0.25">
      <c r="A4" s="2" t="s">
        <v>34</v>
      </c>
    </row>
    <row r="5" spans="1:3" x14ac:dyDescent="0.25">
      <c r="A5" s="2" t="s">
        <v>35</v>
      </c>
    </row>
    <row r="6" spans="1:3" x14ac:dyDescent="0.25">
      <c r="A6" s="2" t="s">
        <v>36</v>
      </c>
    </row>
    <row r="8" spans="1:3" x14ac:dyDescent="0.25">
      <c r="B8" t="s">
        <v>118</v>
      </c>
    </row>
    <row r="10" spans="1:3" x14ac:dyDescent="0.25">
      <c r="B10" t="s">
        <v>116</v>
      </c>
    </row>
    <row r="12" spans="1:3" x14ac:dyDescent="0.25">
      <c r="B12" t="s">
        <v>88</v>
      </c>
      <c r="C12">
        <f xml:space="preserve"> 700 + 0.15* 1000 + 350 * 1</f>
        <v>1200</v>
      </c>
    </row>
    <row r="15" spans="1:3" x14ac:dyDescent="0.25">
      <c r="A15" s="2" t="s">
        <v>37</v>
      </c>
    </row>
    <row r="17" spans="1:7" x14ac:dyDescent="0.25">
      <c r="B17" s="4" t="s">
        <v>67</v>
      </c>
      <c r="C17" s="3">
        <v>1</v>
      </c>
      <c r="D17" t="s">
        <v>60</v>
      </c>
      <c r="E17" s="4" t="s">
        <v>117</v>
      </c>
    </row>
    <row r="18" spans="1:7" x14ac:dyDescent="0.25">
      <c r="C18" s="1" t="s">
        <v>54</v>
      </c>
    </row>
    <row r="20" spans="1:7" x14ac:dyDescent="0.25">
      <c r="B20" s="4" t="s">
        <v>67</v>
      </c>
      <c r="C20" s="7">
        <v>1</v>
      </c>
      <c r="D20" t="s">
        <v>60</v>
      </c>
      <c r="E20">
        <v>700</v>
      </c>
      <c r="F20" t="s">
        <v>61</v>
      </c>
      <c r="G20">
        <f>+E20/C21*C20</f>
        <v>1750</v>
      </c>
    </row>
    <row r="21" spans="1:7" x14ac:dyDescent="0.25">
      <c r="C21">
        <v>0.4</v>
      </c>
    </row>
    <row r="23" spans="1:7" x14ac:dyDescent="0.25">
      <c r="A23" t="s">
        <v>119</v>
      </c>
    </row>
    <row r="25" spans="1:7" x14ac:dyDescent="0.25">
      <c r="B25" t="s">
        <v>120</v>
      </c>
      <c r="D25">
        <f>5262.5+G20</f>
        <v>7012.5</v>
      </c>
    </row>
    <row r="27" spans="1:7" x14ac:dyDescent="0.25">
      <c r="A27" t="s">
        <v>121</v>
      </c>
    </row>
    <row r="29" spans="1:7" x14ac:dyDescent="0.25">
      <c r="B29" s="4" t="s">
        <v>122</v>
      </c>
      <c r="F29">
        <f xml:space="preserve">  700 - 0.25 * 1750</f>
        <v>262.5</v>
      </c>
    </row>
    <row r="31" spans="1:7" x14ac:dyDescent="0.25">
      <c r="B31" t="s">
        <v>123</v>
      </c>
      <c r="C31">
        <f>-415.62 +F29</f>
        <v>-153.12</v>
      </c>
      <c r="E31" t="s">
        <v>124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A4" workbookViewId="0">
      <selection sqref="A1:K1"/>
    </sheetView>
  </sheetViews>
  <sheetFormatPr defaultRowHeight="15" x14ac:dyDescent="0.25"/>
  <sheetData>
    <row r="1" spans="1:11" x14ac:dyDescent="0.25">
      <c r="A1" s="12" t="s">
        <v>140</v>
      </c>
      <c r="B1" s="12"/>
      <c r="C1" s="12"/>
      <c r="D1" s="12"/>
      <c r="E1" s="12"/>
      <c r="F1" s="12"/>
      <c r="G1" s="12"/>
      <c r="H1" s="12"/>
      <c r="I1" s="12"/>
      <c r="J1" s="12"/>
      <c r="K1" s="12"/>
    </row>
    <row r="3" spans="1:11" x14ac:dyDescent="0.25">
      <c r="A3" s="2" t="s">
        <v>38</v>
      </c>
    </row>
    <row r="4" spans="1:11" x14ac:dyDescent="0.25">
      <c r="A4" s="2" t="s">
        <v>39</v>
      </c>
    </row>
    <row r="5" spans="1:11" x14ac:dyDescent="0.25">
      <c r="A5" s="2" t="s">
        <v>40</v>
      </c>
    </row>
    <row r="7" spans="1:11" x14ac:dyDescent="0.25">
      <c r="A7" s="11" t="s">
        <v>125</v>
      </c>
    </row>
    <row r="8" spans="1:11" x14ac:dyDescent="0.25">
      <c r="A8" s="11" t="s">
        <v>39</v>
      </c>
    </row>
    <row r="9" spans="1:11" x14ac:dyDescent="0.25">
      <c r="A9" s="11" t="s">
        <v>126</v>
      </c>
    </row>
    <row r="12" spans="1:11" x14ac:dyDescent="0.25">
      <c r="A12" s="2" t="s">
        <v>41</v>
      </c>
    </row>
    <row r="13" spans="1:11" x14ac:dyDescent="0.25">
      <c r="A13" s="2" t="s">
        <v>42</v>
      </c>
    </row>
    <row r="14" spans="1:11" x14ac:dyDescent="0.25">
      <c r="A14" s="2" t="s">
        <v>43</v>
      </c>
    </row>
    <row r="15" spans="1:11" x14ac:dyDescent="0.25">
      <c r="A15" s="2" t="s">
        <v>44</v>
      </c>
    </row>
    <row r="17" spans="1:5" x14ac:dyDescent="0.25">
      <c r="B17" t="s">
        <v>127</v>
      </c>
    </row>
    <row r="18" spans="1:5" x14ac:dyDescent="0.25">
      <c r="B18" t="s">
        <v>128</v>
      </c>
    </row>
    <row r="19" spans="1:5" x14ac:dyDescent="0.25">
      <c r="B19" t="s">
        <v>129</v>
      </c>
    </row>
    <row r="20" spans="1:5" x14ac:dyDescent="0.25">
      <c r="B20" t="s">
        <v>130</v>
      </c>
      <c r="C20">
        <f xml:space="preserve"> 0.15 * 1000 + 350 * 1 + 400 * 1 - 0.25 * 5262.5</f>
        <v>-415.625</v>
      </c>
      <c r="D20" t="s">
        <v>131</v>
      </c>
      <c r="E20">
        <f>8000*(0.12-0.08)</f>
        <v>319.99999999999994</v>
      </c>
    </row>
    <row r="21" spans="1:5" x14ac:dyDescent="0.25">
      <c r="B21" t="s">
        <v>130</v>
      </c>
      <c r="C21">
        <f>0.15*1000+350*1+400*1-0.25*5262.5+8000*(0.12-0.08)</f>
        <v>-95.625000000000057</v>
      </c>
    </row>
    <row r="23" spans="1:5" x14ac:dyDescent="0.25">
      <c r="A23" s="2" t="s">
        <v>45</v>
      </c>
    </row>
    <row r="25" spans="1:5" x14ac:dyDescent="0.25">
      <c r="A25" t="s">
        <v>132</v>
      </c>
    </row>
    <row r="27" spans="1:5" x14ac:dyDescent="0.25">
      <c r="B27" t="s">
        <v>127</v>
      </c>
    </row>
    <row r="28" spans="1:5" x14ac:dyDescent="0.25">
      <c r="B28" t="s">
        <v>128</v>
      </c>
    </row>
    <row r="29" spans="1:5" x14ac:dyDescent="0.25">
      <c r="B29" t="s">
        <v>133</v>
      </c>
    </row>
    <row r="30" spans="1:5" x14ac:dyDescent="0.25">
      <c r="B30" t="s">
        <v>130</v>
      </c>
      <c r="C30">
        <f xml:space="preserve"> 0.15 * 1000 + 350 * 1.2 + 400 * 1.2 - 0.25 * 5637.5</f>
        <v>-359.375</v>
      </c>
      <c r="D30" t="s">
        <v>131</v>
      </c>
      <c r="E30">
        <f>8000*(0.12-0.08)</f>
        <v>319.99999999999994</v>
      </c>
    </row>
    <row r="31" spans="1:5" x14ac:dyDescent="0.25">
      <c r="B31" t="s">
        <v>134</v>
      </c>
      <c r="C31">
        <f>+C30+E30</f>
        <v>-39.375000000000057</v>
      </c>
    </row>
    <row r="33" spans="1:5" x14ac:dyDescent="0.25">
      <c r="A33" s="2" t="s">
        <v>46</v>
      </c>
    </row>
    <row r="34" spans="1:5" x14ac:dyDescent="0.25">
      <c r="A34" s="2" t="s">
        <v>47</v>
      </c>
    </row>
    <row r="36" spans="1:5" x14ac:dyDescent="0.25">
      <c r="A36" t="s">
        <v>135</v>
      </c>
    </row>
    <row r="38" spans="1:5" x14ac:dyDescent="0.25">
      <c r="B38" t="s">
        <v>127</v>
      </c>
    </row>
    <row r="39" spans="1:5" x14ac:dyDescent="0.25">
      <c r="B39" t="s">
        <v>128</v>
      </c>
    </row>
    <row r="40" spans="1:5" x14ac:dyDescent="0.25">
      <c r="B40" t="s">
        <v>136</v>
      </c>
    </row>
    <row r="41" spans="1:5" x14ac:dyDescent="0.25">
      <c r="B41" t="s">
        <v>134</v>
      </c>
      <c r="C41">
        <f xml:space="preserve"> 0.15 * 1000 + 350 * 1 + 400 * 1 - 0.25 * 5262.5</f>
        <v>-415.625</v>
      </c>
    </row>
    <row r="44" spans="1:5" x14ac:dyDescent="0.25">
      <c r="A44" s="2" t="s">
        <v>48</v>
      </c>
    </row>
    <row r="45" spans="1:5" x14ac:dyDescent="0.25">
      <c r="A45" s="2" t="s">
        <v>49</v>
      </c>
    </row>
    <row r="47" spans="1:5" x14ac:dyDescent="0.25">
      <c r="B47" s="4" t="s">
        <v>137</v>
      </c>
      <c r="C47" t="s">
        <v>138</v>
      </c>
      <c r="E47">
        <f>6000 * 0.01</f>
        <v>60</v>
      </c>
    </row>
    <row r="49" spans="1:1" x14ac:dyDescent="0.25">
      <c r="A49" t="s">
        <v>139</v>
      </c>
    </row>
  </sheetData>
  <mergeCells count="1">
    <mergeCell ref="A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planteo</vt:lpstr>
      <vt:lpstr>a) b)</vt:lpstr>
      <vt:lpstr>c)</vt:lpstr>
      <vt:lpstr>d)</vt:lpstr>
      <vt:lpstr>e)</vt:lpstr>
      <vt:lpstr>f)</vt:lpstr>
      <vt:lpstr>g)</vt:lpstr>
      <vt:lpstr>h)</vt:lpstr>
      <vt:lpstr>i) j) k)</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2020-10-19T21:12:47Z</dcterms:created>
  <dcterms:modified xsi:type="dcterms:W3CDTF">2020-10-21T12:57:33Z</dcterms:modified>
</cp:coreProperties>
</file>