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c\OneDrive\Documentos\Macroeconomia\"/>
    </mc:Choice>
  </mc:AlternateContent>
  <bookViews>
    <workbookView xWindow="0" yWindow="0" windowWidth="20490" windowHeight="7020" activeTab="8"/>
  </bookViews>
  <sheets>
    <sheet name="planteo" sheetId="1" r:id="rId1"/>
    <sheet name="a)" sheetId="2" r:id="rId2"/>
    <sheet name="b)" sheetId="3" r:id="rId3"/>
    <sheet name="c)  d) e)" sheetId="4" r:id="rId4"/>
    <sheet name="f)" sheetId="5" r:id="rId5"/>
    <sheet name="g)" sheetId="6" r:id="rId6"/>
    <sheet name="h)" sheetId="7" r:id="rId7"/>
    <sheet name="i)" sheetId="8" r:id="rId8"/>
    <sheet name="j)"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8" l="1"/>
  <c r="J50" i="8"/>
  <c r="J49" i="8"/>
  <c r="E43" i="8"/>
  <c r="C43" i="8"/>
  <c r="G62" i="8" s="1"/>
  <c r="L25" i="8"/>
  <c r="F25" i="8"/>
  <c r="L24" i="8"/>
  <c r="F27" i="8" s="1"/>
  <c r="E18" i="8"/>
  <c r="C18" i="8"/>
  <c r="F29" i="8" s="1"/>
  <c r="E16" i="8"/>
  <c r="C16" i="8"/>
  <c r="H32" i="7"/>
  <c r="H30" i="7"/>
  <c r="H31" i="7"/>
  <c r="H29" i="7"/>
  <c r="F23" i="7"/>
  <c r="I23" i="7"/>
  <c r="K20" i="7"/>
  <c r="G20" i="7"/>
  <c r="C21" i="7"/>
  <c r="C20" i="7"/>
  <c r="D16" i="7"/>
  <c r="H16" i="7"/>
  <c r="G16" i="7"/>
  <c r="J12" i="7"/>
  <c r="G13" i="7"/>
  <c r="G12" i="7"/>
  <c r="D13" i="7"/>
  <c r="D10" i="7"/>
  <c r="Q29" i="6"/>
  <c r="Q30" i="6"/>
  <c r="Q28" i="6"/>
  <c r="P23" i="6"/>
  <c r="R23" i="6"/>
  <c r="R22" i="6"/>
  <c r="P22" i="6"/>
  <c r="I24" i="6"/>
  <c r="F24" i="6"/>
  <c r="K21" i="6"/>
  <c r="G22" i="6"/>
  <c r="C22" i="6"/>
  <c r="H17" i="6"/>
  <c r="K17" i="6" s="1"/>
  <c r="G17" i="6"/>
  <c r="D17" i="6"/>
  <c r="N14" i="6"/>
  <c r="J15" i="6"/>
  <c r="J14" i="6"/>
  <c r="D11" i="6"/>
  <c r="D14" i="6" s="1"/>
  <c r="M43" i="5"/>
  <c r="J43" i="5"/>
  <c r="I43" i="5"/>
  <c r="F43" i="5"/>
  <c r="P36" i="5"/>
  <c r="L36" i="5"/>
  <c r="L34" i="5"/>
  <c r="L33" i="5"/>
  <c r="F36" i="5"/>
  <c r="F34" i="5"/>
  <c r="M11" i="4"/>
  <c r="M12" i="4"/>
  <c r="M10" i="4"/>
  <c r="L11" i="4"/>
  <c r="L12" i="4"/>
  <c r="L10" i="4"/>
  <c r="E25" i="4"/>
  <c r="C25" i="4"/>
  <c r="E15" i="4"/>
  <c r="C15" i="4"/>
  <c r="G61" i="8" l="1"/>
  <c r="F62" i="8"/>
  <c r="F61" i="8"/>
  <c r="D52" i="8"/>
  <c r="F60" i="8"/>
  <c r="C54" i="8"/>
  <c r="G60" i="8"/>
  <c r="K16" i="7"/>
</calcChain>
</file>

<file path=xl/sharedStrings.xml><?xml version="1.0" encoding="utf-8"?>
<sst xmlns="http://schemas.openxmlformats.org/spreadsheetml/2006/main" count="340" uniqueCount="106">
  <si>
    <t>Ejercicio N° 4</t>
  </si>
  <si>
    <t>Dada el siguiente modelo</t>
  </si>
  <si>
    <t>C = C’ + c Y – e i</t>
  </si>
  <si>
    <t>Md = h Y – g i</t>
  </si>
  <si>
    <t>I = I’ + d Y – f i</t>
  </si>
  <si>
    <t>Ms = Ms’</t>
  </si>
  <si>
    <t>Y = C + I</t>
  </si>
  <si>
    <t>Ms = Md</t>
  </si>
  <si>
    <t>donde C es la función consumo privado, C’ es el consumo autónomo, c es la propensión marginal a consumir el ingreso</t>
  </si>
  <si>
    <t>nacional, e es la sensibilidad del consumo ante un cambio en el tipo de interés, i es el tipo de interés, I es la función inversión,</t>
  </si>
  <si>
    <t>I’ es la inversión autónoma del nivel de ingreso, d es la propensión marginal a invertir, f es la sensibilidad de la inversión</t>
  </si>
  <si>
    <t>ante un cambio en el tipo de interés, Md es la demanda de dinero, h es el cambio que se produce en la demanda de</t>
  </si>
  <si>
    <t>dinero ante un cambio en el nivel del ingreso nacional, g es la sensibilidad de la demanda de dinero ante cambios en el</t>
  </si>
  <si>
    <t>tipo de interés y Ms es la oferta de dinero.</t>
  </si>
  <si>
    <t>a) Deduzca la ecuación correspondiente a la función IS.</t>
  </si>
  <si>
    <t>b) Deduzca la ecuación correspondiente a la función LM.</t>
  </si>
  <si>
    <t>c) Sabiendo que los valores correspondientes a los conceptos autónomos y a los parámetros son C’ = 60; c = 0,50; e =</t>
  </si>
  <si>
    <t>30; I’ = 60; d = 0,30; f = 50; h = 0,40; g = 300; Ms’ = 200, indique las ecuaciones numéricas de las funciones deducidas</t>
  </si>
  <si>
    <t>en los apartados anteriores.</t>
  </si>
  <si>
    <t>d) Determina los valores de i para niveles de ingreso de 500, 550 y 600, tanto en la función IS como en la función LM.</t>
  </si>
  <si>
    <t>e) Represente gráficamente la función IS y la función LM.</t>
  </si>
  <si>
    <t>f) Determina algebraicamente el nivel de equilibrio del ingreso nacional y del tipo de interés simultáneo en ambos mercados.</t>
  </si>
  <si>
    <t>g) La inversión autónoma aumenta a 70.</t>
  </si>
  <si>
    <t>1.– ¿Cómo se modifica el nivel de equilibrio hallado en el apartado f)?</t>
  </si>
  <si>
    <t>2.– ¿Cómo se ve gráficamente este cambio?</t>
  </si>
  <si>
    <t>h) La cantidad de dinero existente en la economía cambia a 180.</t>
  </si>
  <si>
    <t>i) ¿Cómo se modifica el gráfico del apartado e), si la propensión marginal a invertir cambiara a 0,28? ¿Y si cambiara la</t>
  </si>
  <si>
    <t>sensibilidad de la demanda de dinero a los cambios en el ingreso a 0,45?. Compruebe los valores que en el gráfico se</t>
  </si>
  <si>
    <t>observan mediante la solución del sistema de ecuaciones.</t>
  </si>
  <si>
    <t>j) Deduce, a partir del apartado a) y b),</t>
  </si>
  <si>
    <t>1.– ¿cuáles son los conceptos que determinan la ordenada al origen de la función IS y cómo un cambio en los mismos</t>
  </si>
  <si>
    <t>modifica a esta función?</t>
  </si>
  <si>
    <t>2.– ¿cuáles son los conceptos que determinan la ordenada al origen de la función LM y cómo un cambio en los mismos</t>
  </si>
  <si>
    <t>3.– ¿cuáles son los conceptos que determinan la pendiente de la función LM y cómo un cambio en los mismos modifica</t>
  </si>
  <si>
    <t>a dicha pendiente?</t>
  </si>
  <si>
    <t>4.– ¿cuáles son los conceptos que determinan la pendiente de la función IS y cómo un cambio en los mismos modificaciones a dicha pendiente?</t>
  </si>
  <si>
    <t>Y = C´ + cY - ei + I´ + d Y - f i</t>
  </si>
  <si>
    <t>ei + fi =</t>
  </si>
  <si>
    <t>C´ + I ´+ c Y + dY - Y</t>
  </si>
  <si>
    <t>i ( e + f) =</t>
  </si>
  <si>
    <t>C´ + I ´</t>
  </si>
  <si>
    <t>-</t>
  </si>
  <si>
    <t>(1 - c - d ) Y</t>
  </si>
  <si>
    <t>i =</t>
  </si>
  <si>
    <t xml:space="preserve">( e + f) </t>
  </si>
  <si>
    <t>Ms ´= hY - gi</t>
  </si>
  <si>
    <t xml:space="preserve">i = </t>
  </si>
  <si>
    <t>Ms´</t>
  </si>
  <si>
    <t>g</t>
  </si>
  <si>
    <t>+</t>
  </si>
  <si>
    <t>h</t>
  </si>
  <si>
    <t>Y</t>
  </si>
  <si>
    <t>IS</t>
  </si>
  <si>
    <t>60 + 60</t>
  </si>
  <si>
    <t>30 + 50</t>
  </si>
  <si>
    <t>1- 0,5 -0,3</t>
  </si>
  <si>
    <t xml:space="preserve">i= </t>
  </si>
  <si>
    <t>LM</t>
  </si>
  <si>
    <t>i=</t>
  </si>
  <si>
    <t>=</t>
  </si>
  <si>
    <t>igualando IS = LM</t>
  </si>
  <si>
    <t>sea C´+ I´ = A</t>
  </si>
  <si>
    <t>A</t>
  </si>
  <si>
    <t>(1 - c - d )</t>
  </si>
  <si>
    <t>]</t>
  </si>
  <si>
    <t>Y      [</t>
  </si>
  <si>
    <t>pasando terminos y cambiando signos</t>
  </si>
  <si>
    <t>multiplico todo por (e+f)</t>
  </si>
  <si>
    <t>(e+f) h</t>
  </si>
  <si>
    <t>(e+ f) Ms´</t>
  </si>
  <si>
    <t>Y =</t>
  </si>
  <si>
    <t>(e+f) h/g  + (1-c-d)</t>
  </si>
  <si>
    <t>multipl PF</t>
  </si>
  <si>
    <t>multipl PM</t>
  </si>
  <si>
    <t>(e+ f)/g</t>
  </si>
  <si>
    <t>[(e+f) h/g  + (1-c-d)]</t>
  </si>
  <si>
    <t>EQUILIBRIO</t>
  </si>
  <si>
    <t>SIMULTANEO</t>
  </si>
  <si>
    <t>(60+60)</t>
  </si>
  <si>
    <t>(30+50)/300</t>
  </si>
  <si>
    <t>(30+50)* 0,4/300 + (1-0,5-0,3)</t>
  </si>
  <si>
    <t>Y=</t>
  </si>
  <si>
    <t>*</t>
  </si>
  <si>
    <t>reemplazando en is o lm</t>
  </si>
  <si>
    <t>si la inversion aumenta a 70 se produce un desplazamiento paralelo de la IS a la derecha y arriba</t>
  </si>
  <si>
    <t>esto hace que tanto Y como i aumente</t>
  </si>
  <si>
    <t>(60+70)</t>
  </si>
  <si>
    <t>alternativamente</t>
  </si>
  <si>
    <t>Δ Y =</t>
  </si>
  <si>
    <t>Δ I</t>
  </si>
  <si>
    <r>
      <t xml:space="preserve">Y1 = Y0 + </t>
    </r>
    <r>
      <rPr>
        <sz val="11"/>
        <color theme="1"/>
        <rFont val="Calibri"/>
        <family val="2"/>
      </rPr>
      <t>ΔY =</t>
    </r>
  </si>
  <si>
    <t>IS´</t>
  </si>
  <si>
    <t>original</t>
  </si>
  <si>
    <t>nueva</t>
  </si>
  <si>
    <t>si la cantidad de dinero cambia a 180 se produce un desplazamiento de la funcion LM hacia arriba e izquierda</t>
  </si>
  <si>
    <t>Δ Ms</t>
  </si>
  <si>
    <t>LM´</t>
  </si>
  <si>
    <t>si la propension marginal a invertir cambiara a 0,28 se modificaria la pendiente de la funcion is original: la nueva funcion is seria mucho mas inclinada , lo que provocaria un menor nivel de ingreso y de tasa de interes de equilibrio</t>
  </si>
  <si>
    <t>en cambio si se modificara la sensibilidad de la demanda de dinero a los cambios en el ingreso a 0,45, la funcion que se modificaría será la LM</t>
  </si>
  <si>
    <t>en este caso, se modifica solamente la pendiente de esta funcion, tornandose mayor y originando un nuevo nivel de euiqlibrio en un ingreso menor y tasa de interes mayor</t>
  </si>
  <si>
    <t>cambios en la ordenada al origen y en la pendiente de la funcion IS</t>
  </si>
  <si>
    <t>cambios en la ordenada al origen y en la pendiente de la funcion LM</t>
  </si>
  <si>
    <t>la ordenada al origen de esta funcion se modifica toda vez que se altera alguno de los valores autonomos del modelo. Si estos valores aumentan, la ordenada al origen disminuye. La pendiente de la funcion, en cambio, se modifica toda vez que se cambia la pendiente de la funcion de demanda de dinero para transacciones. la sensibilidad de dicha demanda a los cambios en el ingreso- cuando la sensibilidad aumenta, la pendiente de la curva aumenta.</t>
  </si>
  <si>
    <t>por ultimo, los cambios en la sensibilidad de la demanda de dinero a los cambios en los tipos de interes modifican no solo la pendiente de la funcion sino tambien el valor de la ordenada al origen: si este valor aumenta genera una funcion con menor pendiente y ordenada al origen.</t>
  </si>
  <si>
    <t>la ordenada al origen de esta funcion se modifica toda vez que cambia alguno de los valores autonomos del modelo. Si estos valores aumentan, la ordenada al origen aumenta. La pendiente de la funcion cambia toda vez que se modifica la pendiente de la funcion de demanda agregada: cuando alguna de las propensiones marginales aumentan, la pendiente de la curva disminuye.</t>
  </si>
  <si>
    <t>Finalmente, los cambios en las sensibilidades de las funciones del modelo al tipo de interes modifican no solo la pendiente de la funcion sino tambien la ordenada la origen: si alguno de estos valores aumenta genera una funcion con menor pendiente y ordenada al origen.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</si>
</sst>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sz val="11"/>
      <color theme="1"/>
      <name val="Calibri"/>
      <family val="2"/>
    </font>
  </fonts>
  <fills count="7">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2">
    <border>
      <left/>
      <right/>
      <top/>
      <bottom/>
      <diagonal/>
    </border>
    <border>
      <left/>
      <right/>
      <top/>
      <bottom style="thin">
        <color indexed="64"/>
      </bottom>
      <diagonal/>
    </border>
  </borders>
  <cellStyleXfs count="1">
    <xf numFmtId="0" fontId="0" fillId="0" borderId="0"/>
  </cellStyleXfs>
  <cellXfs count="33">
    <xf numFmtId="0" fontId="0" fillId="0" borderId="0" xfId="0"/>
    <xf numFmtId="0" fontId="2" fillId="0" borderId="0" xfId="0" applyFont="1"/>
    <xf numFmtId="0" fontId="0" fillId="0" borderId="1" xfId="0" applyBorder="1"/>
    <xf numFmtId="0" fontId="0" fillId="2" borderId="0" xfId="0" applyFill="1"/>
    <xf numFmtId="0" fontId="0" fillId="2" borderId="1" xfId="0" applyFill="1" applyBorder="1"/>
    <xf numFmtId="0" fontId="3" fillId="2" borderId="0" xfId="0" applyFont="1" applyFill="1"/>
    <xf numFmtId="0" fontId="0" fillId="0" borderId="0" xfId="0" applyFill="1"/>
    <xf numFmtId="0" fontId="0" fillId="0" borderId="1" xfId="0" applyFill="1" applyBorder="1"/>
    <xf numFmtId="0" fontId="0" fillId="3" borderId="0" xfId="0" applyFill="1"/>
    <xf numFmtId="0" fontId="3" fillId="0" borderId="0" xfId="0" applyFont="1" applyFill="1"/>
    <xf numFmtId="0" fontId="0" fillId="4" borderId="0" xfId="0" applyFill="1"/>
    <xf numFmtId="0" fontId="0" fillId="0" borderId="0" xfId="0" applyAlignment="1">
      <alignment horizontal="center"/>
    </xf>
    <xf numFmtId="0" fontId="0" fillId="0" borderId="1" xfId="0" applyBorder="1" applyAlignment="1">
      <alignment horizontal="center"/>
    </xf>
    <xf numFmtId="0" fontId="1" fillId="0" borderId="0" xfId="0" applyFont="1"/>
    <xf numFmtId="0" fontId="0" fillId="5" borderId="0" xfId="0" applyFill="1"/>
    <xf numFmtId="0" fontId="0" fillId="0" borderId="0" xfId="0" applyFill="1" applyBorder="1"/>
    <xf numFmtId="0" fontId="0" fillId="6" borderId="0" xfId="0" applyFill="1"/>
    <xf numFmtId="0" fontId="0" fillId="6" borderId="1" xfId="0" applyFill="1" applyBorder="1" applyAlignment="1">
      <alignment horizontal="center"/>
    </xf>
    <xf numFmtId="0" fontId="3" fillId="6" borderId="0" xfId="0" applyFont="1" applyFill="1"/>
    <xf numFmtId="0" fontId="0" fillId="0" borderId="0" xfId="0" applyAlignment="1">
      <alignment horizontal="right"/>
    </xf>
    <xf numFmtId="165" fontId="0" fillId="6" borderId="0" xfId="0" applyNumberFormat="1" applyFill="1"/>
    <xf numFmtId="0" fontId="0" fillId="0" borderId="0" xfId="0" applyFont="1"/>
    <xf numFmtId="0" fontId="4" fillId="0" borderId="0" xfId="0" applyFont="1"/>
    <xf numFmtId="164" fontId="0" fillId="6" borderId="0" xfId="0" applyNumberFormat="1" applyFill="1"/>
    <xf numFmtId="0" fontId="1" fillId="0" borderId="0" xfId="0" applyFont="1" applyFill="1"/>
    <xf numFmtId="0" fontId="0" fillId="0" borderId="1" xfId="0" applyFill="1" applyBorder="1" applyAlignment="1">
      <alignment horizontal="center"/>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xf numFmtId="0" fontId="0" fillId="4" borderId="1" xfId="0" applyFill="1" applyBorder="1" applyAlignment="1">
      <alignment horizontal="center"/>
    </xf>
    <xf numFmtId="0" fontId="0" fillId="4" borderId="1" xfId="0" applyFill="1" applyBorder="1"/>
    <xf numFmtId="0" fontId="0" fillId="4" borderId="1" xfId="0" applyFont="1" applyFill="1" applyBorder="1"/>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IS LM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1881714785651794"/>
          <c:y val="0.1111111111111111"/>
          <c:w val="0.83396062992125974"/>
          <c:h val="0.73519320501603957"/>
        </c:manualLayout>
      </c:layout>
      <c:lineChart>
        <c:grouping val="standard"/>
        <c:varyColors val="0"/>
        <c:ser>
          <c:idx val="0"/>
          <c:order val="0"/>
          <c:tx>
            <c:strRef>
              <c:f>'c)  d) e)'!$L$9</c:f>
              <c:strCache>
                <c:ptCount val="1"/>
                <c:pt idx="0">
                  <c:v>IS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  d) e)'!$K$10:$K$12</c:f>
              <c:numCache>
                <c:formatCode>General</c:formatCode>
                <c:ptCount val="3"/>
                <c:pt idx="0">
                  <c:v>500</c:v>
                </c:pt>
                <c:pt idx="1">
                  <c:v>550</c:v>
                </c:pt>
                <c:pt idx="2">
                  <c:v>600</c:v>
                </c:pt>
              </c:numCache>
            </c:numRef>
          </c:cat>
          <c:val>
            <c:numRef>
              <c:f>'c)  d) e)'!$L$10:$L$12</c:f>
              <c:numCache>
                <c:formatCode>General</c:formatCode>
                <c:ptCount val="3"/>
                <c:pt idx="0">
                  <c:v>0.25</c:v>
                </c:pt>
                <c:pt idx="1">
                  <c:v>0.125</c:v>
                </c:pt>
                <c:pt idx="2">
                  <c:v>0</c:v>
                </c:pt>
              </c:numCache>
            </c:numRef>
          </c:val>
          <c:smooth val="0"/>
          <c:extLst>
            <c:ext xmlns:c16="http://schemas.microsoft.com/office/drawing/2014/chart" uri="{C3380CC4-5D6E-409C-BE32-E72D297353CC}">
              <c16:uniqueId val="{00000000-D8D7-449A-AB19-11B03A0889DA}"/>
            </c:ext>
          </c:extLst>
        </c:ser>
        <c:ser>
          <c:idx val="1"/>
          <c:order val="1"/>
          <c:tx>
            <c:strRef>
              <c:f>'c)  d) e)'!$M$9</c:f>
              <c:strCache>
                <c:ptCount val="1"/>
                <c:pt idx="0">
                  <c:v>LM</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  d) e)'!$M$10:$M$12</c:f>
              <c:numCache>
                <c:formatCode>General</c:formatCode>
                <c:ptCount val="3"/>
                <c:pt idx="0">
                  <c:v>0</c:v>
                </c:pt>
                <c:pt idx="1">
                  <c:v>6.6666666666666763E-2</c:v>
                </c:pt>
                <c:pt idx="2">
                  <c:v>0.13333333333333353</c:v>
                </c:pt>
              </c:numCache>
            </c:numRef>
          </c:val>
          <c:smooth val="0"/>
          <c:extLst>
            <c:ext xmlns:c16="http://schemas.microsoft.com/office/drawing/2014/chart" uri="{C3380CC4-5D6E-409C-BE32-E72D297353CC}">
              <c16:uniqueId val="{00000001-D8D7-449A-AB19-11B03A0889DA}"/>
            </c:ext>
          </c:extLst>
        </c:ser>
        <c:dLbls>
          <c:showLegendKey val="0"/>
          <c:showVal val="0"/>
          <c:showCatName val="0"/>
          <c:showSerName val="0"/>
          <c:showPercent val="0"/>
          <c:showBubbleSize val="0"/>
        </c:dLbls>
        <c:marker val="1"/>
        <c:smooth val="0"/>
        <c:axId val="950392832"/>
        <c:axId val="950393248"/>
      </c:lineChart>
      <c:catAx>
        <c:axId val="9503928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Y</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950393248"/>
        <c:crosses val="autoZero"/>
        <c:auto val="1"/>
        <c:lblAlgn val="ctr"/>
        <c:lblOffset val="100"/>
        <c:noMultiLvlLbl val="0"/>
      </c:catAx>
      <c:valAx>
        <c:axId val="950393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i</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9503928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'g)'!$O$27</c:f>
              <c:strCache>
                <c:ptCount val="1"/>
                <c:pt idx="0">
                  <c:v>IS</c:v>
                </c:pt>
              </c:strCache>
            </c:strRef>
          </c:tx>
          <c:spPr>
            <a:ln w="28575" cap="rnd">
              <a:solidFill>
                <a:schemeClr val="accent1"/>
              </a:solidFill>
              <a:round/>
            </a:ln>
            <a:effectLst/>
          </c:spPr>
          <c:marker>
            <c:symbol val="none"/>
          </c:marker>
          <c:cat>
            <c:numRef>
              <c:f>'g)'!$N$28:$N$30</c:f>
              <c:numCache>
                <c:formatCode>General</c:formatCode>
                <c:ptCount val="3"/>
                <c:pt idx="0">
                  <c:v>500</c:v>
                </c:pt>
                <c:pt idx="1">
                  <c:v>550</c:v>
                </c:pt>
                <c:pt idx="2">
                  <c:v>600</c:v>
                </c:pt>
              </c:numCache>
            </c:numRef>
          </c:cat>
          <c:val>
            <c:numRef>
              <c:f>'g)'!$O$28:$O$30</c:f>
              <c:numCache>
                <c:formatCode>General</c:formatCode>
                <c:ptCount val="3"/>
                <c:pt idx="0">
                  <c:v>0.25</c:v>
                </c:pt>
                <c:pt idx="1">
                  <c:v>0.125</c:v>
                </c:pt>
                <c:pt idx="2">
                  <c:v>0</c:v>
                </c:pt>
              </c:numCache>
            </c:numRef>
          </c:val>
          <c:smooth val="0"/>
          <c:extLst>
            <c:ext xmlns:c16="http://schemas.microsoft.com/office/drawing/2014/chart" uri="{C3380CC4-5D6E-409C-BE32-E72D297353CC}">
              <c16:uniqueId val="{00000000-5BAC-4835-9B95-B41E37B437FF}"/>
            </c:ext>
          </c:extLst>
        </c:ser>
        <c:ser>
          <c:idx val="1"/>
          <c:order val="1"/>
          <c:tx>
            <c:strRef>
              <c:f>'g)'!$P$27</c:f>
              <c:strCache>
                <c:ptCount val="1"/>
                <c:pt idx="0">
                  <c:v>LM</c:v>
                </c:pt>
              </c:strCache>
            </c:strRef>
          </c:tx>
          <c:spPr>
            <a:ln w="28575" cap="rnd">
              <a:solidFill>
                <a:schemeClr val="accent2"/>
              </a:solidFill>
              <a:round/>
            </a:ln>
            <a:effectLst/>
          </c:spPr>
          <c:marker>
            <c:symbol val="none"/>
          </c:marker>
          <c:val>
            <c:numRef>
              <c:f>'g)'!$P$28:$P$30</c:f>
              <c:numCache>
                <c:formatCode>General</c:formatCode>
                <c:ptCount val="3"/>
                <c:pt idx="0">
                  <c:v>0</c:v>
                </c:pt>
                <c:pt idx="1">
                  <c:v>6.6666666666666763E-2</c:v>
                </c:pt>
                <c:pt idx="2">
                  <c:v>0.13333333333333353</c:v>
                </c:pt>
              </c:numCache>
            </c:numRef>
          </c:val>
          <c:smooth val="0"/>
          <c:extLst>
            <c:ext xmlns:c16="http://schemas.microsoft.com/office/drawing/2014/chart" uri="{C3380CC4-5D6E-409C-BE32-E72D297353CC}">
              <c16:uniqueId val="{00000001-5BAC-4835-9B95-B41E37B437FF}"/>
            </c:ext>
          </c:extLst>
        </c:ser>
        <c:ser>
          <c:idx val="2"/>
          <c:order val="2"/>
          <c:tx>
            <c:strRef>
              <c:f>'g)'!$Q$27</c:f>
              <c:strCache>
                <c:ptCount val="1"/>
                <c:pt idx="0">
                  <c:v>IS´</c:v>
                </c:pt>
              </c:strCache>
            </c:strRef>
          </c:tx>
          <c:spPr>
            <a:ln w="28575" cap="rnd">
              <a:solidFill>
                <a:schemeClr val="accent3"/>
              </a:solidFill>
              <a:round/>
            </a:ln>
            <a:effectLst/>
          </c:spPr>
          <c:marker>
            <c:symbol val="none"/>
          </c:marker>
          <c:val>
            <c:numRef>
              <c:f>'g)'!$Q$28:$Q$30</c:f>
              <c:numCache>
                <c:formatCode>General</c:formatCode>
                <c:ptCount val="3"/>
                <c:pt idx="0">
                  <c:v>0.375</c:v>
                </c:pt>
                <c:pt idx="1">
                  <c:v>0.25</c:v>
                </c:pt>
                <c:pt idx="2">
                  <c:v>0.125</c:v>
                </c:pt>
              </c:numCache>
            </c:numRef>
          </c:val>
          <c:smooth val="0"/>
          <c:extLst>
            <c:ext xmlns:c16="http://schemas.microsoft.com/office/drawing/2014/chart" uri="{C3380CC4-5D6E-409C-BE32-E72D297353CC}">
              <c16:uniqueId val="{00000002-5BAC-4835-9B95-B41E37B437FF}"/>
            </c:ext>
          </c:extLst>
        </c:ser>
        <c:dLbls>
          <c:showLegendKey val="0"/>
          <c:showVal val="0"/>
          <c:showCatName val="0"/>
          <c:showSerName val="0"/>
          <c:showPercent val="0"/>
          <c:showBubbleSize val="0"/>
        </c:dLbls>
        <c:smooth val="0"/>
        <c:axId val="1246421376"/>
        <c:axId val="1246422624"/>
      </c:lineChart>
      <c:catAx>
        <c:axId val="124642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46422624"/>
        <c:crosses val="autoZero"/>
        <c:auto val="1"/>
        <c:lblAlgn val="ctr"/>
        <c:lblOffset val="100"/>
        <c:noMultiLvlLbl val="0"/>
      </c:catAx>
      <c:valAx>
        <c:axId val="1246422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464213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'h)'!$F$28</c:f>
              <c:strCache>
                <c:ptCount val="1"/>
                <c:pt idx="0">
                  <c:v>IS</c:v>
                </c:pt>
              </c:strCache>
            </c:strRef>
          </c:tx>
          <c:spPr>
            <a:ln w="28575" cap="rnd">
              <a:solidFill>
                <a:schemeClr val="accent1"/>
              </a:solidFill>
              <a:round/>
            </a:ln>
            <a:effectLst/>
          </c:spPr>
          <c:marker>
            <c:symbol val="none"/>
          </c:marker>
          <c:cat>
            <c:numRef>
              <c:f>'h)'!$E$29:$E$32</c:f>
              <c:numCache>
                <c:formatCode>General</c:formatCode>
                <c:ptCount val="4"/>
                <c:pt idx="0">
                  <c:v>500</c:v>
                </c:pt>
                <c:pt idx="1">
                  <c:v>550</c:v>
                </c:pt>
                <c:pt idx="2">
                  <c:v>600</c:v>
                </c:pt>
                <c:pt idx="3">
                  <c:v>650</c:v>
                </c:pt>
              </c:numCache>
            </c:numRef>
          </c:cat>
          <c:val>
            <c:numRef>
              <c:f>'h)'!$F$29:$F$32</c:f>
              <c:numCache>
                <c:formatCode>General</c:formatCode>
                <c:ptCount val="4"/>
                <c:pt idx="0">
                  <c:v>0.25</c:v>
                </c:pt>
                <c:pt idx="1">
                  <c:v>0.125</c:v>
                </c:pt>
                <c:pt idx="2">
                  <c:v>0</c:v>
                </c:pt>
              </c:numCache>
            </c:numRef>
          </c:val>
          <c:smooth val="0"/>
          <c:extLst>
            <c:ext xmlns:c16="http://schemas.microsoft.com/office/drawing/2014/chart" uri="{C3380CC4-5D6E-409C-BE32-E72D297353CC}">
              <c16:uniqueId val="{00000000-F688-4AB7-B4F4-6E58BE5323F3}"/>
            </c:ext>
          </c:extLst>
        </c:ser>
        <c:ser>
          <c:idx val="1"/>
          <c:order val="1"/>
          <c:tx>
            <c:strRef>
              <c:f>'h)'!$G$28</c:f>
              <c:strCache>
                <c:ptCount val="1"/>
                <c:pt idx="0">
                  <c:v>LM</c:v>
                </c:pt>
              </c:strCache>
            </c:strRef>
          </c:tx>
          <c:spPr>
            <a:ln w="28575" cap="rnd">
              <a:solidFill>
                <a:schemeClr val="accent2"/>
              </a:solidFill>
              <a:round/>
            </a:ln>
            <a:effectLst/>
          </c:spPr>
          <c:marker>
            <c:symbol val="none"/>
          </c:marker>
          <c:val>
            <c:numRef>
              <c:f>'h)'!$G$29:$G$32</c:f>
              <c:numCache>
                <c:formatCode>General</c:formatCode>
                <c:ptCount val="4"/>
                <c:pt idx="0">
                  <c:v>0</c:v>
                </c:pt>
                <c:pt idx="1">
                  <c:v>6.6666666666666763E-2</c:v>
                </c:pt>
                <c:pt idx="2">
                  <c:v>0.13333333333333353</c:v>
                </c:pt>
              </c:numCache>
            </c:numRef>
          </c:val>
          <c:smooth val="0"/>
          <c:extLst>
            <c:ext xmlns:c16="http://schemas.microsoft.com/office/drawing/2014/chart" uri="{C3380CC4-5D6E-409C-BE32-E72D297353CC}">
              <c16:uniqueId val="{00000001-F688-4AB7-B4F4-6E58BE5323F3}"/>
            </c:ext>
          </c:extLst>
        </c:ser>
        <c:ser>
          <c:idx val="2"/>
          <c:order val="2"/>
          <c:tx>
            <c:strRef>
              <c:f>'h)'!$H$28</c:f>
              <c:strCache>
                <c:ptCount val="1"/>
                <c:pt idx="0">
                  <c:v>LM´</c:v>
                </c:pt>
              </c:strCache>
            </c:strRef>
          </c:tx>
          <c:spPr>
            <a:ln w="28575" cap="rnd">
              <a:solidFill>
                <a:schemeClr val="accent3"/>
              </a:solidFill>
              <a:round/>
            </a:ln>
            <a:effectLst/>
          </c:spPr>
          <c:marker>
            <c:symbol val="none"/>
          </c:marker>
          <c:val>
            <c:numRef>
              <c:f>'h)'!$H$29:$H$32</c:f>
              <c:numCache>
                <c:formatCode>General</c:formatCode>
                <c:ptCount val="4"/>
                <c:pt idx="0">
                  <c:v>6.6666666666666763E-2</c:v>
                </c:pt>
                <c:pt idx="1">
                  <c:v>0.13333333333333341</c:v>
                </c:pt>
                <c:pt idx="2">
                  <c:v>0.20000000000000018</c:v>
                </c:pt>
                <c:pt idx="3">
                  <c:v>0.26666666666666683</c:v>
                </c:pt>
              </c:numCache>
            </c:numRef>
          </c:val>
          <c:smooth val="0"/>
          <c:extLst>
            <c:ext xmlns:c16="http://schemas.microsoft.com/office/drawing/2014/chart" uri="{C3380CC4-5D6E-409C-BE32-E72D297353CC}">
              <c16:uniqueId val="{00000002-F688-4AB7-B4F4-6E58BE5323F3}"/>
            </c:ext>
          </c:extLst>
        </c:ser>
        <c:dLbls>
          <c:showLegendKey val="0"/>
          <c:showVal val="0"/>
          <c:showCatName val="0"/>
          <c:showSerName val="0"/>
          <c:showPercent val="0"/>
          <c:showBubbleSize val="0"/>
        </c:dLbls>
        <c:smooth val="0"/>
        <c:axId val="1241305888"/>
        <c:axId val="1241307552"/>
      </c:lineChart>
      <c:catAx>
        <c:axId val="124130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41307552"/>
        <c:crosses val="autoZero"/>
        <c:auto val="1"/>
        <c:lblAlgn val="ctr"/>
        <c:lblOffset val="100"/>
        <c:noMultiLvlLbl val="0"/>
      </c:catAx>
      <c:valAx>
        <c:axId val="1241307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413058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lineChart>
        <c:grouping val="standard"/>
        <c:varyColors val="0"/>
        <c:ser>
          <c:idx val="0"/>
          <c:order val="0"/>
          <c:tx>
            <c:strRef>
              <c:f>'i)'!$D$59</c:f>
              <c:strCache>
                <c:ptCount val="1"/>
                <c:pt idx="0">
                  <c:v>IS</c:v>
                </c:pt>
              </c:strCache>
            </c:strRef>
          </c:tx>
          <c:spPr>
            <a:ln w="28575" cap="rnd">
              <a:solidFill>
                <a:schemeClr val="accent1"/>
              </a:solidFill>
              <a:round/>
            </a:ln>
            <a:effectLst/>
          </c:spPr>
          <c:marker>
            <c:symbol val="none"/>
          </c:marker>
          <c:cat>
            <c:numRef>
              <c:f>'i)'!$C$60:$C$62</c:f>
              <c:numCache>
                <c:formatCode>General</c:formatCode>
                <c:ptCount val="3"/>
                <c:pt idx="0">
                  <c:v>500</c:v>
                </c:pt>
                <c:pt idx="1">
                  <c:v>550</c:v>
                </c:pt>
                <c:pt idx="2">
                  <c:v>600</c:v>
                </c:pt>
              </c:numCache>
            </c:numRef>
          </c:cat>
          <c:val>
            <c:numRef>
              <c:f>'i)'!$D$60:$D$62</c:f>
              <c:numCache>
                <c:formatCode>General</c:formatCode>
                <c:ptCount val="3"/>
                <c:pt idx="0">
                  <c:v>0.25</c:v>
                </c:pt>
                <c:pt idx="1">
                  <c:v>0.125</c:v>
                </c:pt>
                <c:pt idx="2">
                  <c:v>0</c:v>
                </c:pt>
              </c:numCache>
            </c:numRef>
          </c:val>
          <c:smooth val="0"/>
          <c:extLst>
            <c:ext xmlns:c16="http://schemas.microsoft.com/office/drawing/2014/chart" uri="{C3380CC4-5D6E-409C-BE32-E72D297353CC}">
              <c16:uniqueId val="{00000000-5625-4F54-AEE6-7DA0E1374581}"/>
            </c:ext>
          </c:extLst>
        </c:ser>
        <c:ser>
          <c:idx val="1"/>
          <c:order val="1"/>
          <c:tx>
            <c:strRef>
              <c:f>'i)'!$E$59</c:f>
              <c:strCache>
                <c:ptCount val="1"/>
                <c:pt idx="0">
                  <c:v>LM</c:v>
                </c:pt>
              </c:strCache>
            </c:strRef>
          </c:tx>
          <c:spPr>
            <a:ln w="28575" cap="rnd">
              <a:solidFill>
                <a:schemeClr val="accent2"/>
              </a:solidFill>
              <a:round/>
            </a:ln>
            <a:effectLst/>
          </c:spPr>
          <c:marker>
            <c:symbol val="none"/>
          </c:marker>
          <c:cat>
            <c:numRef>
              <c:f>'i)'!$C$60:$C$62</c:f>
              <c:numCache>
                <c:formatCode>General</c:formatCode>
                <c:ptCount val="3"/>
                <c:pt idx="0">
                  <c:v>500</c:v>
                </c:pt>
                <c:pt idx="1">
                  <c:v>550</c:v>
                </c:pt>
                <c:pt idx="2">
                  <c:v>600</c:v>
                </c:pt>
              </c:numCache>
            </c:numRef>
          </c:cat>
          <c:val>
            <c:numRef>
              <c:f>'i)'!$E$60:$E$62</c:f>
              <c:numCache>
                <c:formatCode>General</c:formatCode>
                <c:ptCount val="3"/>
                <c:pt idx="0">
                  <c:v>0</c:v>
                </c:pt>
                <c:pt idx="1">
                  <c:v>6.6666666666666763E-2</c:v>
                </c:pt>
                <c:pt idx="2">
                  <c:v>0.13333333333333353</c:v>
                </c:pt>
              </c:numCache>
            </c:numRef>
          </c:val>
          <c:smooth val="0"/>
          <c:extLst>
            <c:ext xmlns:c16="http://schemas.microsoft.com/office/drawing/2014/chart" uri="{C3380CC4-5D6E-409C-BE32-E72D297353CC}">
              <c16:uniqueId val="{00000001-5625-4F54-AEE6-7DA0E1374581}"/>
            </c:ext>
          </c:extLst>
        </c:ser>
        <c:ser>
          <c:idx val="2"/>
          <c:order val="2"/>
          <c:tx>
            <c:strRef>
              <c:f>'i)'!$F$59</c:f>
              <c:strCache>
                <c:ptCount val="1"/>
                <c:pt idx="0">
                  <c:v>IS´</c:v>
                </c:pt>
              </c:strCache>
            </c:strRef>
          </c:tx>
          <c:spPr>
            <a:ln w="28575" cap="rnd">
              <a:solidFill>
                <a:schemeClr val="accent3"/>
              </a:solidFill>
              <a:round/>
            </a:ln>
            <a:effectLst/>
          </c:spPr>
          <c:marker>
            <c:symbol val="none"/>
          </c:marker>
          <c:cat>
            <c:numRef>
              <c:f>'i)'!$C$60:$C$62</c:f>
              <c:numCache>
                <c:formatCode>General</c:formatCode>
                <c:ptCount val="3"/>
                <c:pt idx="0">
                  <c:v>500</c:v>
                </c:pt>
                <c:pt idx="1">
                  <c:v>550</c:v>
                </c:pt>
                <c:pt idx="2">
                  <c:v>600</c:v>
                </c:pt>
              </c:numCache>
            </c:numRef>
          </c:cat>
          <c:val>
            <c:numRef>
              <c:f>'i)'!$F$60:$F$62</c:f>
              <c:numCache>
                <c:formatCode>General</c:formatCode>
                <c:ptCount val="3"/>
                <c:pt idx="0">
                  <c:v>0.125</c:v>
                </c:pt>
                <c:pt idx="1">
                  <c:v>-1.2499999999999956E-2</c:v>
                </c:pt>
                <c:pt idx="2">
                  <c:v>-0.14999999999999991</c:v>
                </c:pt>
              </c:numCache>
            </c:numRef>
          </c:val>
          <c:smooth val="0"/>
          <c:extLst>
            <c:ext xmlns:c16="http://schemas.microsoft.com/office/drawing/2014/chart" uri="{C3380CC4-5D6E-409C-BE32-E72D297353CC}">
              <c16:uniqueId val="{00000002-5625-4F54-AEE6-7DA0E1374581}"/>
            </c:ext>
          </c:extLst>
        </c:ser>
        <c:ser>
          <c:idx val="3"/>
          <c:order val="3"/>
          <c:tx>
            <c:strRef>
              <c:f>'i)'!$G$59</c:f>
              <c:strCache>
                <c:ptCount val="1"/>
                <c:pt idx="0">
                  <c:v>LM´</c:v>
                </c:pt>
              </c:strCache>
            </c:strRef>
          </c:tx>
          <c:spPr>
            <a:ln w="28575" cap="rnd">
              <a:solidFill>
                <a:schemeClr val="accent4"/>
              </a:solidFill>
              <a:round/>
            </a:ln>
            <a:effectLst/>
          </c:spPr>
          <c:marker>
            <c:symbol val="none"/>
          </c:marker>
          <c:cat>
            <c:numRef>
              <c:f>'i)'!$C$60:$C$62</c:f>
              <c:numCache>
                <c:formatCode>General</c:formatCode>
                <c:ptCount val="3"/>
                <c:pt idx="0">
                  <c:v>500</c:v>
                </c:pt>
                <c:pt idx="1">
                  <c:v>550</c:v>
                </c:pt>
                <c:pt idx="2">
                  <c:v>600</c:v>
                </c:pt>
              </c:numCache>
            </c:numRef>
          </c:cat>
          <c:val>
            <c:numRef>
              <c:f>'i)'!$G$60:$G$62</c:f>
              <c:numCache>
                <c:formatCode>General</c:formatCode>
                <c:ptCount val="3"/>
                <c:pt idx="0">
                  <c:v>8.333333333333337E-2</c:v>
                </c:pt>
                <c:pt idx="1">
                  <c:v>0.15833333333333344</c:v>
                </c:pt>
                <c:pt idx="2">
                  <c:v>0.23333333333333339</c:v>
                </c:pt>
              </c:numCache>
            </c:numRef>
          </c:val>
          <c:smooth val="0"/>
          <c:extLst>
            <c:ext xmlns:c16="http://schemas.microsoft.com/office/drawing/2014/chart" uri="{C3380CC4-5D6E-409C-BE32-E72D297353CC}">
              <c16:uniqueId val="{00000003-5625-4F54-AEE6-7DA0E1374581}"/>
            </c:ext>
          </c:extLst>
        </c:ser>
        <c:dLbls>
          <c:showLegendKey val="0"/>
          <c:showVal val="0"/>
          <c:showCatName val="0"/>
          <c:showSerName val="0"/>
          <c:showPercent val="0"/>
          <c:showBubbleSize val="0"/>
        </c:dLbls>
        <c:smooth val="0"/>
        <c:axId val="1243254816"/>
        <c:axId val="1243256896"/>
      </c:lineChart>
      <c:catAx>
        <c:axId val="124325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43256896"/>
        <c:crosses val="autoZero"/>
        <c:auto val="1"/>
        <c:lblAlgn val="ctr"/>
        <c:lblOffset val="100"/>
        <c:noMultiLvlLbl val="0"/>
      </c:catAx>
      <c:valAx>
        <c:axId val="1243256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43254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514350</xdr:colOff>
      <xdr:row>16</xdr:row>
      <xdr:rowOff>114300</xdr:rowOff>
    </xdr:from>
    <xdr:to>
      <xdr:col>17</xdr:col>
      <xdr:colOff>209550</xdr:colOff>
      <xdr:row>31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24</xdr:row>
      <xdr:rowOff>123825</xdr:rowOff>
    </xdr:from>
    <xdr:to>
      <xdr:col>9</xdr:col>
      <xdr:colOff>352425</xdr:colOff>
      <xdr:row>39</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95250</xdr:colOff>
      <xdr:row>23</xdr:row>
      <xdr:rowOff>95250</xdr:rowOff>
    </xdr:from>
    <xdr:to>
      <xdr:col>16</xdr:col>
      <xdr:colOff>400050</xdr:colOff>
      <xdr:row>37</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385762</xdr:colOff>
      <xdr:row>55</xdr:row>
      <xdr:rowOff>38100</xdr:rowOff>
    </xdr:from>
    <xdr:to>
      <xdr:col>15</xdr:col>
      <xdr:colOff>80962</xdr:colOff>
      <xdr:row>69</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0.60521</cdr:x>
      <cdr:y>0.34375</cdr:y>
    </cdr:from>
    <cdr:to>
      <cdr:x>0.71771</cdr:x>
      <cdr:y>0.45486</cdr:y>
    </cdr:to>
    <cdr:sp macro="" textlink="">
      <cdr:nvSpPr>
        <cdr:cNvPr id="2" name="TextBox 1"/>
        <cdr:cNvSpPr txBox="1"/>
      </cdr:nvSpPr>
      <cdr:spPr>
        <a:xfrm xmlns:a="http://schemas.openxmlformats.org/drawingml/2006/main">
          <a:off x="2767013" y="942975"/>
          <a:ext cx="51435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AR" sz="1100"/>
            <a:t>E0</a:t>
          </a:r>
        </a:p>
      </cdr:txBody>
    </cdr:sp>
  </cdr:relSizeAnchor>
  <cdr:relSizeAnchor xmlns:cdr="http://schemas.openxmlformats.org/drawingml/2006/chartDrawing">
    <cdr:from>
      <cdr:x>0.25729</cdr:x>
      <cdr:y>0.36111</cdr:y>
    </cdr:from>
    <cdr:to>
      <cdr:x>0.35313</cdr:x>
      <cdr:y>0.51736</cdr:y>
    </cdr:to>
    <cdr:sp macro="" textlink="">
      <cdr:nvSpPr>
        <cdr:cNvPr id="3" name="TextBox 2"/>
        <cdr:cNvSpPr txBox="1"/>
      </cdr:nvSpPr>
      <cdr:spPr>
        <a:xfrm xmlns:a="http://schemas.openxmlformats.org/drawingml/2006/main">
          <a:off x="1176338" y="990600"/>
          <a:ext cx="438150"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AR" sz="1100"/>
            <a:t>E1</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1"/>
  <sheetViews>
    <sheetView workbookViewId="0">
      <selection activeCell="B34" sqref="B34:B41"/>
    </sheetView>
  </sheetViews>
  <sheetFormatPr defaultRowHeight="15" x14ac:dyDescent="0.25"/>
  <sheetData>
    <row r="2" spans="1:2" x14ac:dyDescent="0.25">
      <c r="A2" t="s">
        <v>0</v>
      </c>
    </row>
    <row r="4" spans="1:2" x14ac:dyDescent="0.25">
      <c r="B4" s="1" t="s">
        <v>1</v>
      </c>
    </row>
    <row r="5" spans="1:2" x14ac:dyDescent="0.25">
      <c r="B5" s="1" t="s">
        <v>2</v>
      </c>
    </row>
    <row r="6" spans="1:2" x14ac:dyDescent="0.25">
      <c r="B6" s="1" t="s">
        <v>3</v>
      </c>
    </row>
    <row r="7" spans="1:2" x14ac:dyDescent="0.25">
      <c r="B7" s="1" t="s">
        <v>4</v>
      </c>
    </row>
    <row r="8" spans="1:2" x14ac:dyDescent="0.25">
      <c r="B8" s="1" t="s">
        <v>5</v>
      </c>
    </row>
    <row r="9" spans="1:2" x14ac:dyDescent="0.25">
      <c r="B9" s="1" t="s">
        <v>6</v>
      </c>
    </row>
    <row r="10" spans="1:2" x14ac:dyDescent="0.25">
      <c r="B10" s="1" t="s">
        <v>7</v>
      </c>
    </row>
    <row r="11" spans="1:2" x14ac:dyDescent="0.25">
      <c r="B11" s="1" t="s">
        <v>8</v>
      </c>
    </row>
    <row r="12" spans="1:2" x14ac:dyDescent="0.25">
      <c r="B12" s="1" t="s">
        <v>9</v>
      </c>
    </row>
    <row r="13" spans="1:2" x14ac:dyDescent="0.25">
      <c r="B13" s="1" t="s">
        <v>10</v>
      </c>
    </row>
    <row r="14" spans="1:2" x14ac:dyDescent="0.25">
      <c r="B14" s="1" t="s">
        <v>11</v>
      </c>
    </row>
    <row r="15" spans="1:2" x14ac:dyDescent="0.25">
      <c r="B15" s="1" t="s">
        <v>12</v>
      </c>
    </row>
    <row r="16" spans="1:2" x14ac:dyDescent="0.25">
      <c r="B16" s="1" t="s">
        <v>13</v>
      </c>
    </row>
    <row r="17" spans="2:2" x14ac:dyDescent="0.25">
      <c r="B17" s="1" t="s">
        <v>14</v>
      </c>
    </row>
    <row r="18" spans="2:2" x14ac:dyDescent="0.25">
      <c r="B18" s="1" t="s">
        <v>15</v>
      </c>
    </row>
    <row r="19" spans="2:2" x14ac:dyDescent="0.25">
      <c r="B19" s="1" t="s">
        <v>16</v>
      </c>
    </row>
    <row r="20" spans="2:2" x14ac:dyDescent="0.25">
      <c r="B20" s="1" t="s">
        <v>17</v>
      </c>
    </row>
    <row r="21" spans="2:2" x14ac:dyDescent="0.25">
      <c r="B21" s="1" t="s">
        <v>18</v>
      </c>
    </row>
    <row r="22" spans="2:2" x14ac:dyDescent="0.25">
      <c r="B22" s="1" t="s">
        <v>19</v>
      </c>
    </row>
    <row r="23" spans="2:2" x14ac:dyDescent="0.25">
      <c r="B23" s="1" t="s">
        <v>20</v>
      </c>
    </row>
    <row r="24" spans="2:2" x14ac:dyDescent="0.25">
      <c r="B24" s="1" t="s">
        <v>21</v>
      </c>
    </row>
    <row r="25" spans="2:2" x14ac:dyDescent="0.25">
      <c r="B25" s="1" t="s">
        <v>22</v>
      </c>
    </row>
    <row r="26" spans="2:2" x14ac:dyDescent="0.25">
      <c r="B26" s="1" t="s">
        <v>23</v>
      </c>
    </row>
    <row r="27" spans="2:2" x14ac:dyDescent="0.25">
      <c r="B27" s="1" t="s">
        <v>24</v>
      </c>
    </row>
    <row r="28" spans="2:2" x14ac:dyDescent="0.25">
      <c r="B28" s="1" t="s">
        <v>25</v>
      </c>
    </row>
    <row r="29" spans="2:2" x14ac:dyDescent="0.25">
      <c r="B29" s="1" t="s">
        <v>23</v>
      </c>
    </row>
    <row r="30" spans="2:2" x14ac:dyDescent="0.25">
      <c r="B30" s="1" t="s">
        <v>24</v>
      </c>
    </row>
    <row r="31" spans="2:2" x14ac:dyDescent="0.25">
      <c r="B31" s="1" t="s">
        <v>26</v>
      </c>
    </row>
    <row r="32" spans="2:2" x14ac:dyDescent="0.25">
      <c r="B32" s="1" t="s">
        <v>27</v>
      </c>
    </row>
    <row r="33" spans="2:2" x14ac:dyDescent="0.25">
      <c r="B33" s="1" t="s">
        <v>28</v>
      </c>
    </row>
    <row r="34" spans="2:2" x14ac:dyDescent="0.25">
      <c r="B34" s="1" t="s">
        <v>29</v>
      </c>
    </row>
    <row r="35" spans="2:2" x14ac:dyDescent="0.25">
      <c r="B35" s="1" t="s">
        <v>30</v>
      </c>
    </row>
    <row r="36" spans="2:2" x14ac:dyDescent="0.25">
      <c r="B36" s="1" t="s">
        <v>31</v>
      </c>
    </row>
    <row r="37" spans="2:2" x14ac:dyDescent="0.25">
      <c r="B37" s="1" t="s">
        <v>32</v>
      </c>
    </row>
    <row r="38" spans="2:2" x14ac:dyDescent="0.25">
      <c r="B38" s="1" t="s">
        <v>31</v>
      </c>
    </row>
    <row r="39" spans="2:2" x14ac:dyDescent="0.25">
      <c r="B39" s="1" t="s">
        <v>33</v>
      </c>
    </row>
    <row r="40" spans="2:2" x14ac:dyDescent="0.25">
      <c r="B40" s="1" t="s">
        <v>34</v>
      </c>
    </row>
    <row r="41" spans="2:2" x14ac:dyDescent="0.25">
      <c r="B41" s="1" t="s">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workbookViewId="0">
      <selection activeCell="B12" sqref="B12:F13"/>
    </sheetView>
  </sheetViews>
  <sheetFormatPr defaultRowHeight="15" x14ac:dyDescent="0.25"/>
  <sheetData>
    <row r="2" spans="2:6" x14ac:dyDescent="0.25">
      <c r="B2" s="1" t="s">
        <v>14</v>
      </c>
    </row>
    <row r="4" spans="2:6" x14ac:dyDescent="0.25">
      <c r="B4" t="s">
        <v>6</v>
      </c>
    </row>
    <row r="6" spans="2:6" x14ac:dyDescent="0.25">
      <c r="B6" t="s">
        <v>36</v>
      </c>
    </row>
    <row r="8" spans="2:6" x14ac:dyDescent="0.25">
      <c r="B8" t="s">
        <v>37</v>
      </c>
      <c r="C8" t="s">
        <v>38</v>
      </c>
    </row>
    <row r="10" spans="2:6" x14ac:dyDescent="0.25">
      <c r="B10" t="s">
        <v>39</v>
      </c>
      <c r="C10" t="s">
        <v>40</v>
      </c>
      <c r="D10" t="s">
        <v>41</v>
      </c>
      <c r="E10" t="s">
        <v>42</v>
      </c>
    </row>
    <row r="12" spans="2:6" x14ac:dyDescent="0.25">
      <c r="B12" s="3" t="s">
        <v>43</v>
      </c>
      <c r="C12" s="4" t="s">
        <v>40</v>
      </c>
      <c r="D12" s="3" t="s">
        <v>41</v>
      </c>
      <c r="E12" s="4" t="s">
        <v>42</v>
      </c>
      <c r="F12" s="3"/>
    </row>
    <row r="13" spans="2:6" x14ac:dyDescent="0.25">
      <c r="B13" s="3"/>
      <c r="C13" s="3" t="s">
        <v>44</v>
      </c>
      <c r="D13" s="3"/>
      <c r="E13" s="3" t="s">
        <v>44</v>
      </c>
      <c r="F13" s="3"/>
    </row>
    <row r="16" spans="2:6" x14ac:dyDescent="0.25">
      <c r="B1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1"/>
  <sheetViews>
    <sheetView workbookViewId="0">
      <selection activeCell="C9" sqref="C9"/>
    </sheetView>
  </sheetViews>
  <sheetFormatPr defaultRowHeight="15" x14ac:dyDescent="0.25"/>
  <sheetData>
    <row r="3" spans="2:7" x14ac:dyDescent="0.25">
      <c r="B3" s="1" t="s">
        <v>15</v>
      </c>
    </row>
    <row r="5" spans="2:7" x14ac:dyDescent="0.25">
      <c r="B5" t="s">
        <v>7</v>
      </c>
    </row>
    <row r="7" spans="2:7" x14ac:dyDescent="0.25">
      <c r="B7" t="s">
        <v>45</v>
      </c>
    </row>
    <row r="8" spans="2:7" x14ac:dyDescent="0.25">
      <c r="B8" s="3"/>
      <c r="C8" s="3"/>
      <c r="D8" s="3"/>
      <c r="E8" s="3"/>
      <c r="F8" s="3"/>
      <c r="G8" s="3"/>
    </row>
    <row r="9" spans="2:7" x14ac:dyDescent="0.25">
      <c r="B9" s="3" t="s">
        <v>46</v>
      </c>
      <c r="C9" s="3" t="s">
        <v>41</v>
      </c>
      <c r="D9" s="5" t="s">
        <v>47</v>
      </c>
      <c r="E9" s="3" t="s">
        <v>49</v>
      </c>
      <c r="F9" s="5" t="s">
        <v>50</v>
      </c>
      <c r="G9" s="3" t="s">
        <v>51</v>
      </c>
    </row>
    <row r="10" spans="2:7" x14ac:dyDescent="0.25">
      <c r="B10" s="3"/>
      <c r="C10" s="3"/>
      <c r="D10" s="3" t="s">
        <v>48</v>
      </c>
      <c r="E10" s="3"/>
      <c r="F10" s="3" t="s">
        <v>48</v>
      </c>
      <c r="G10" s="3"/>
    </row>
    <row r="11" spans="2:7" x14ac:dyDescent="0.25">
      <c r="B11" s="3"/>
      <c r="C11" s="3"/>
      <c r="D11" s="3"/>
      <c r="E11" s="3"/>
      <c r="F11" s="3"/>
      <c r="G11"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5"/>
  <sheetViews>
    <sheetView topLeftCell="A16" workbookViewId="0">
      <selection activeCell="M9" sqref="M9:M12"/>
    </sheetView>
  </sheetViews>
  <sheetFormatPr defaultRowHeight="15" x14ac:dyDescent="0.25"/>
  <sheetData>
    <row r="3" spans="1:13" x14ac:dyDescent="0.25">
      <c r="B3" s="1" t="s">
        <v>16</v>
      </c>
    </row>
    <row r="4" spans="1:13" x14ac:dyDescent="0.25">
      <c r="B4" s="1" t="s">
        <v>17</v>
      </c>
    </row>
    <row r="5" spans="1:13" x14ac:dyDescent="0.25">
      <c r="B5" s="1" t="s">
        <v>18</v>
      </c>
    </row>
    <row r="7" spans="1:13" x14ac:dyDescent="0.25">
      <c r="A7" s="14" t="s">
        <v>52</v>
      </c>
      <c r="K7" s="1" t="s">
        <v>19</v>
      </c>
    </row>
    <row r="8" spans="1:13" x14ac:dyDescent="0.25">
      <c r="B8" s="6" t="s">
        <v>43</v>
      </c>
      <c r="C8" s="7" t="s">
        <v>40</v>
      </c>
      <c r="D8" s="6" t="s">
        <v>41</v>
      </c>
      <c r="E8" s="7" t="s">
        <v>42</v>
      </c>
      <c r="F8" s="6"/>
    </row>
    <row r="9" spans="1:13" x14ac:dyDescent="0.25">
      <c r="B9" s="6"/>
      <c r="C9" s="6" t="s">
        <v>44</v>
      </c>
      <c r="D9" s="6"/>
      <c r="E9" s="6" t="s">
        <v>44</v>
      </c>
      <c r="F9" s="6"/>
      <c r="K9" s="12" t="s">
        <v>51</v>
      </c>
      <c r="L9" s="12" t="s">
        <v>52</v>
      </c>
      <c r="M9" s="12" t="s">
        <v>57</v>
      </c>
    </row>
    <row r="10" spans="1:13" x14ac:dyDescent="0.25">
      <c r="K10" s="11">
        <v>500</v>
      </c>
      <c r="L10" s="11">
        <f>+C$15-E$15*K10</f>
        <v>0.25</v>
      </c>
      <c r="M10" s="11">
        <f>+C$25+E$25*K10</f>
        <v>0</v>
      </c>
    </row>
    <row r="11" spans="1:13" x14ac:dyDescent="0.25">
      <c r="K11" s="11">
        <v>550</v>
      </c>
      <c r="L11" s="11">
        <f t="shared" ref="L11:L12" si="0">+C$15-E$15*K11</f>
        <v>0.125</v>
      </c>
      <c r="M11" s="11">
        <f t="shared" ref="M11:M12" si="1">+C$25+E$25*K11</f>
        <v>6.6666666666666763E-2</v>
      </c>
    </row>
    <row r="12" spans="1:13" x14ac:dyDescent="0.25">
      <c r="B12" s="6" t="s">
        <v>43</v>
      </c>
      <c r="C12" s="2" t="s">
        <v>53</v>
      </c>
      <c r="D12" t="s">
        <v>41</v>
      </c>
      <c r="E12" s="2" t="s">
        <v>55</v>
      </c>
      <c r="F12" t="s">
        <v>51</v>
      </c>
      <c r="K12" s="11">
        <v>600</v>
      </c>
      <c r="L12" s="11">
        <f t="shared" si="0"/>
        <v>0</v>
      </c>
      <c r="M12" s="11">
        <f t="shared" si="1"/>
        <v>0.13333333333333353</v>
      </c>
    </row>
    <row r="13" spans="1:13" x14ac:dyDescent="0.25">
      <c r="C13" t="s">
        <v>54</v>
      </c>
      <c r="E13" t="s">
        <v>54</v>
      </c>
    </row>
    <row r="15" spans="1:13" x14ac:dyDescent="0.25">
      <c r="B15" s="8" t="s">
        <v>56</v>
      </c>
      <c r="C15" s="8">
        <f>120/80</f>
        <v>1.5</v>
      </c>
      <c r="D15" s="8" t="s">
        <v>41</v>
      </c>
      <c r="E15" s="8">
        <f>+(1-0.5-0.3)/80</f>
        <v>2.5000000000000001E-3</v>
      </c>
      <c r="F15" s="8" t="s">
        <v>51</v>
      </c>
    </row>
    <row r="16" spans="1:13" x14ac:dyDescent="0.25">
      <c r="K16" s="1" t="s">
        <v>20</v>
      </c>
    </row>
    <row r="18" spans="1:7" x14ac:dyDescent="0.25">
      <c r="A18" s="10" t="s">
        <v>57</v>
      </c>
    </row>
    <row r="19" spans="1:7" x14ac:dyDescent="0.25">
      <c r="B19" s="6" t="s">
        <v>46</v>
      </c>
      <c r="C19" s="6" t="s">
        <v>41</v>
      </c>
      <c r="D19" s="9" t="s">
        <v>47</v>
      </c>
      <c r="E19" s="6" t="s">
        <v>49</v>
      </c>
      <c r="F19" s="9" t="s">
        <v>50</v>
      </c>
      <c r="G19" s="6" t="s">
        <v>51</v>
      </c>
    </row>
    <row r="20" spans="1:7" x14ac:dyDescent="0.25">
      <c r="B20" s="6"/>
      <c r="C20" s="6"/>
      <c r="D20" s="6" t="s">
        <v>48</v>
      </c>
      <c r="E20" s="6"/>
      <c r="F20" s="6" t="s">
        <v>48</v>
      </c>
      <c r="G20" s="6"/>
    </row>
    <row r="22" spans="1:7" x14ac:dyDescent="0.25">
      <c r="B22" s="6" t="s">
        <v>46</v>
      </c>
      <c r="C22" s="2">
        <v>-200</v>
      </c>
      <c r="D22" t="s">
        <v>49</v>
      </c>
      <c r="E22" s="2">
        <v>0.4</v>
      </c>
      <c r="F22" t="s">
        <v>51</v>
      </c>
    </row>
    <row r="23" spans="1:7" x14ac:dyDescent="0.25">
      <c r="C23">
        <v>300</v>
      </c>
      <c r="E23">
        <v>300</v>
      </c>
    </row>
    <row r="25" spans="1:7" x14ac:dyDescent="0.25">
      <c r="B25" s="10" t="s">
        <v>58</v>
      </c>
      <c r="C25" s="10">
        <f>+C22/C23</f>
        <v>-0.66666666666666663</v>
      </c>
      <c r="D25" s="10" t="s">
        <v>49</v>
      </c>
      <c r="E25" s="10">
        <f>+E22/E23</f>
        <v>1.3333333333333335E-3</v>
      </c>
      <c r="F25" s="10" t="s">
        <v>51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43"/>
  <sheetViews>
    <sheetView topLeftCell="A16" workbookViewId="0">
      <selection activeCell="D11" sqref="D11"/>
    </sheetView>
  </sheetViews>
  <sheetFormatPr defaultRowHeight="15" x14ac:dyDescent="0.25"/>
  <cols>
    <col min="5" max="5" width="2.5703125" customWidth="1"/>
    <col min="6" max="6" width="10.42578125" bestFit="1" customWidth="1"/>
    <col min="7" max="7" width="3.7109375" customWidth="1"/>
    <col min="8" max="8" width="3.140625" customWidth="1"/>
    <col min="9" max="9" width="6.5703125" customWidth="1"/>
    <col min="10" max="10" width="5" customWidth="1"/>
    <col min="11" max="11" width="2.140625" bestFit="1" customWidth="1"/>
  </cols>
  <sheetData>
    <row r="3" spans="1:12" x14ac:dyDescent="0.25">
      <c r="B3" s="1" t="s">
        <v>21</v>
      </c>
    </row>
    <row r="5" spans="1:12" x14ac:dyDescent="0.25">
      <c r="B5" t="s">
        <v>60</v>
      </c>
    </row>
    <row r="6" spans="1:12" s="6" customFormat="1" x14ac:dyDescent="0.25">
      <c r="D6" s="7" t="s">
        <v>40</v>
      </c>
      <c r="E6" s="6" t="s">
        <v>41</v>
      </c>
      <c r="F6" s="7" t="s">
        <v>42</v>
      </c>
      <c r="G6" s="6" t="s">
        <v>59</v>
      </c>
      <c r="H6" s="6" t="s">
        <v>41</v>
      </c>
      <c r="I6" s="9" t="s">
        <v>47</v>
      </c>
      <c r="J6" s="6" t="s">
        <v>49</v>
      </c>
      <c r="K6" s="9" t="s">
        <v>50</v>
      </c>
      <c r="L6" s="6" t="s">
        <v>51</v>
      </c>
    </row>
    <row r="7" spans="1:12" s="6" customFormat="1" x14ac:dyDescent="0.25">
      <c r="D7" s="6" t="s">
        <v>44</v>
      </c>
      <c r="F7" s="6" t="s">
        <v>44</v>
      </c>
      <c r="I7" s="6" t="s">
        <v>48</v>
      </c>
      <c r="K7" s="6" t="s">
        <v>48</v>
      </c>
    </row>
    <row r="8" spans="1:12" s="6" customFormat="1" x14ac:dyDescent="0.25"/>
    <row r="10" spans="1:12" x14ac:dyDescent="0.25">
      <c r="B10" t="s">
        <v>61</v>
      </c>
    </row>
    <row r="11" spans="1:12" x14ac:dyDescent="0.25">
      <c r="D11" s="7" t="s">
        <v>62</v>
      </c>
      <c r="E11" s="6" t="s">
        <v>41</v>
      </c>
      <c r="F11" s="7" t="s">
        <v>42</v>
      </c>
      <c r="G11" s="6" t="s">
        <v>59</v>
      </c>
      <c r="H11" s="6" t="s">
        <v>41</v>
      </c>
      <c r="I11" s="9" t="s">
        <v>47</v>
      </c>
      <c r="J11" s="6" t="s">
        <v>49</v>
      </c>
      <c r="K11" s="9" t="s">
        <v>50</v>
      </c>
      <c r="L11" s="6" t="s">
        <v>51</v>
      </c>
    </row>
    <row r="12" spans="1:12" x14ac:dyDescent="0.25">
      <c r="D12" s="6" t="s">
        <v>44</v>
      </c>
      <c r="E12" s="6"/>
      <c r="F12" s="6" t="s">
        <v>44</v>
      </c>
      <c r="G12" s="6"/>
      <c r="H12" s="6"/>
      <c r="I12" s="6" t="s">
        <v>48</v>
      </c>
      <c r="J12" s="6"/>
      <c r="K12" s="6" t="s">
        <v>48</v>
      </c>
      <c r="L12" s="6"/>
    </row>
    <row r="13" spans="1:12" x14ac:dyDescent="0.25">
      <c r="A13" t="s">
        <v>66</v>
      </c>
    </row>
    <row r="14" spans="1:12" x14ac:dyDescent="0.25">
      <c r="C14" t="s">
        <v>65</v>
      </c>
      <c r="D14" s="2" t="s">
        <v>50</v>
      </c>
      <c r="E14" t="s">
        <v>49</v>
      </c>
      <c r="F14" s="7" t="s">
        <v>63</v>
      </c>
      <c r="G14" s="15" t="s">
        <v>64</v>
      </c>
      <c r="H14" s="15" t="s">
        <v>59</v>
      </c>
      <c r="I14" s="7" t="s">
        <v>62</v>
      </c>
      <c r="J14" s="15" t="s">
        <v>49</v>
      </c>
      <c r="L14" s="9" t="s">
        <v>47</v>
      </c>
    </row>
    <row r="15" spans="1:12" x14ac:dyDescent="0.25">
      <c r="D15" t="s">
        <v>48</v>
      </c>
      <c r="F15" s="6" t="s">
        <v>44</v>
      </c>
      <c r="I15" s="6" t="s">
        <v>44</v>
      </c>
      <c r="L15" s="6" t="s">
        <v>48</v>
      </c>
    </row>
    <row r="17" spans="1:14" x14ac:dyDescent="0.25">
      <c r="A17" t="s">
        <v>67</v>
      </c>
    </row>
    <row r="19" spans="1:14" x14ac:dyDescent="0.25">
      <c r="C19" t="s">
        <v>65</v>
      </c>
      <c r="D19" s="2" t="s">
        <v>68</v>
      </c>
      <c r="E19" t="s">
        <v>49</v>
      </c>
      <c r="F19" s="7" t="s">
        <v>63</v>
      </c>
      <c r="G19" s="15" t="s">
        <v>64</v>
      </c>
      <c r="H19" s="15" t="s">
        <v>59</v>
      </c>
      <c r="I19" s="15" t="s">
        <v>62</v>
      </c>
      <c r="J19" s="15" t="s">
        <v>49</v>
      </c>
      <c r="L19" s="9" t="s">
        <v>69</v>
      </c>
      <c r="M19" s="15"/>
    </row>
    <row r="20" spans="1:14" x14ac:dyDescent="0.25">
      <c r="D20" t="s">
        <v>48</v>
      </c>
      <c r="F20" s="6"/>
      <c r="I20" s="6"/>
      <c r="L20" s="6" t="s">
        <v>48</v>
      </c>
    </row>
    <row r="22" spans="1:14" x14ac:dyDescent="0.25">
      <c r="A22" t="s">
        <v>76</v>
      </c>
      <c r="D22" s="10" t="s">
        <v>70</v>
      </c>
      <c r="E22" s="10"/>
      <c r="F22" s="29">
        <v>1</v>
      </c>
      <c r="G22" s="30"/>
      <c r="H22" s="30"/>
      <c r="I22" s="10" t="s">
        <v>62</v>
      </c>
      <c r="J22" s="10" t="s">
        <v>49</v>
      </c>
      <c r="K22" s="10"/>
      <c r="L22" s="31" t="s">
        <v>74</v>
      </c>
      <c r="M22" s="30"/>
      <c r="N22" s="10" t="s">
        <v>47</v>
      </c>
    </row>
    <row r="23" spans="1:14" x14ac:dyDescent="0.25">
      <c r="A23" t="s">
        <v>77</v>
      </c>
      <c r="D23" s="10"/>
      <c r="E23" s="10"/>
      <c r="F23" s="10" t="s">
        <v>71</v>
      </c>
      <c r="G23" s="10"/>
      <c r="H23" s="10"/>
      <c r="I23" s="10"/>
      <c r="J23" s="10"/>
      <c r="K23" s="10"/>
      <c r="L23" s="10" t="s">
        <v>75</v>
      </c>
      <c r="M23" s="10"/>
      <c r="N23" s="10"/>
    </row>
    <row r="25" spans="1:14" x14ac:dyDescent="0.25">
      <c r="F25" t="s">
        <v>72</v>
      </c>
      <c r="L25" t="s">
        <v>73</v>
      </c>
    </row>
    <row r="29" spans="1:14" x14ac:dyDescent="0.25">
      <c r="D29" t="s">
        <v>70</v>
      </c>
      <c r="F29" s="2">
        <v>1</v>
      </c>
      <c r="I29" t="s">
        <v>78</v>
      </c>
      <c r="J29" s="19" t="s">
        <v>49</v>
      </c>
      <c r="L29" s="2" t="s">
        <v>79</v>
      </c>
      <c r="N29">
        <v>200</v>
      </c>
    </row>
    <row r="30" spans="1:14" x14ac:dyDescent="0.25">
      <c r="F30" t="s">
        <v>80</v>
      </c>
      <c r="L30" t="s">
        <v>80</v>
      </c>
    </row>
    <row r="33" spans="1:16" x14ac:dyDescent="0.25">
      <c r="D33" t="s">
        <v>81</v>
      </c>
      <c r="F33" s="2">
        <v>1</v>
      </c>
      <c r="I33">
        <v>120</v>
      </c>
      <c r="J33" t="s">
        <v>49</v>
      </c>
      <c r="L33" s="2">
        <f>+(30+50)/300</f>
        <v>0.26666666666666666</v>
      </c>
      <c r="N33">
        <v>200</v>
      </c>
    </row>
    <row r="34" spans="1:16" x14ac:dyDescent="0.25">
      <c r="F34">
        <f>+(30+50)*0.4/300 + (1-0.5-0.3)</f>
        <v>0.3066666666666667</v>
      </c>
      <c r="L34">
        <f>+(30+50)* 0.4/300 + (1-0.5-0.3)</f>
        <v>0.3066666666666667</v>
      </c>
    </row>
    <row r="36" spans="1:16" x14ac:dyDescent="0.25">
      <c r="D36" t="s">
        <v>81</v>
      </c>
      <c r="F36">
        <f>+F33/F34</f>
        <v>3.2608695652173911</v>
      </c>
      <c r="H36" t="s">
        <v>82</v>
      </c>
      <c r="I36">
        <v>120</v>
      </c>
      <c r="J36" t="s">
        <v>49</v>
      </c>
      <c r="L36">
        <f>+L33/L34</f>
        <v>0.86956521739130421</v>
      </c>
      <c r="M36" t="s">
        <v>82</v>
      </c>
      <c r="N36">
        <v>200</v>
      </c>
      <c r="O36" t="s">
        <v>59</v>
      </c>
      <c r="P36" s="16">
        <f>+F36*I36+L36*N36</f>
        <v>565.21739130434776</v>
      </c>
    </row>
    <row r="40" spans="1:16" x14ac:dyDescent="0.25">
      <c r="A40" t="s">
        <v>83</v>
      </c>
    </row>
    <row r="41" spans="1:16" x14ac:dyDescent="0.25">
      <c r="D41" t="s">
        <v>58</v>
      </c>
      <c r="F41" s="6" t="s">
        <v>41</v>
      </c>
      <c r="G41" s="9" t="s">
        <v>47</v>
      </c>
      <c r="H41" s="6" t="s">
        <v>49</v>
      </c>
      <c r="I41" s="9" t="s">
        <v>50</v>
      </c>
      <c r="J41" s="6" t="s">
        <v>51</v>
      </c>
    </row>
    <row r="42" spans="1:16" x14ac:dyDescent="0.25">
      <c r="F42" s="6"/>
      <c r="G42" s="6" t="s">
        <v>48</v>
      </c>
      <c r="H42" s="6"/>
      <c r="I42" s="6" t="s">
        <v>48</v>
      </c>
      <c r="J42" s="6"/>
    </row>
    <row r="43" spans="1:16" x14ac:dyDescent="0.25">
      <c r="D43" t="s">
        <v>56</v>
      </c>
      <c r="F43">
        <f>- 200/300</f>
        <v>-0.66666666666666663</v>
      </c>
      <c r="G43" t="s">
        <v>49</v>
      </c>
      <c r="I43">
        <f>0.4/300</f>
        <v>1.3333333333333335E-3</v>
      </c>
      <c r="J43">
        <f>+P36</f>
        <v>565.21739130434776</v>
      </c>
      <c r="L43" t="s">
        <v>59</v>
      </c>
      <c r="M43" s="20">
        <f>+F43+I43*J43</f>
        <v>8.6956521739130488E-2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0"/>
  <sheetViews>
    <sheetView topLeftCell="A7" workbookViewId="0">
      <selection activeCell="B21" sqref="B21:K22"/>
    </sheetView>
  </sheetViews>
  <sheetFormatPr defaultRowHeight="15" x14ac:dyDescent="0.25"/>
  <sheetData>
    <row r="2" spans="2:14" x14ac:dyDescent="0.25">
      <c r="B2" s="1" t="s">
        <v>22</v>
      </c>
    </row>
    <row r="3" spans="2:14" x14ac:dyDescent="0.25">
      <c r="B3" s="1" t="s">
        <v>23</v>
      </c>
    </row>
    <row r="4" spans="2:14" x14ac:dyDescent="0.25">
      <c r="B4" s="1" t="s">
        <v>24</v>
      </c>
    </row>
    <row r="6" spans="2:14" x14ac:dyDescent="0.25">
      <c r="B6" s="21" t="s">
        <v>84</v>
      </c>
    </row>
    <row r="7" spans="2:14" x14ac:dyDescent="0.25">
      <c r="B7" s="21" t="s">
        <v>85</v>
      </c>
    </row>
    <row r="10" spans="2:14" x14ac:dyDescent="0.25">
      <c r="B10" t="s">
        <v>70</v>
      </c>
      <c r="D10" s="2">
        <v>1</v>
      </c>
      <c r="G10" t="s">
        <v>86</v>
      </c>
      <c r="H10" s="19" t="s">
        <v>49</v>
      </c>
      <c r="J10" s="2" t="s">
        <v>79</v>
      </c>
      <c r="L10">
        <v>200</v>
      </c>
    </row>
    <row r="11" spans="2:14" x14ac:dyDescent="0.25">
      <c r="D11">
        <f>+(30+50)*0.4/300 + (1-0.5-0.3)</f>
        <v>0.3066666666666667</v>
      </c>
      <c r="J11" t="s">
        <v>80</v>
      </c>
    </row>
    <row r="14" spans="2:14" x14ac:dyDescent="0.25">
      <c r="B14" t="s">
        <v>81</v>
      </c>
      <c r="D14">
        <f>+D10/D11</f>
        <v>3.2608695652173911</v>
      </c>
      <c r="E14" t="s">
        <v>82</v>
      </c>
      <c r="F14">
        <v>130</v>
      </c>
      <c r="H14" t="s">
        <v>49</v>
      </c>
      <c r="J14" s="2">
        <f>+(30+50)/300</f>
        <v>0.26666666666666666</v>
      </c>
      <c r="K14" t="s">
        <v>82</v>
      </c>
      <c r="L14">
        <v>200</v>
      </c>
      <c r="M14" t="s">
        <v>59</v>
      </c>
      <c r="N14" s="16">
        <f>+D14*F14+J14/J15*L14</f>
        <v>597.82608695652175</v>
      </c>
    </row>
    <row r="15" spans="2:14" x14ac:dyDescent="0.25">
      <c r="J15">
        <f>+(30+50)* 0.4/300 + (1-0.5-0.3)</f>
        <v>0.3066666666666667</v>
      </c>
    </row>
    <row r="17" spans="2:19" x14ac:dyDescent="0.25">
      <c r="B17" t="s">
        <v>56</v>
      </c>
      <c r="D17">
        <f>- 200/300</f>
        <v>-0.66666666666666663</v>
      </c>
      <c r="E17" t="s">
        <v>49</v>
      </c>
      <c r="G17">
        <f>0.4/300</f>
        <v>1.3333333333333335E-3</v>
      </c>
      <c r="H17">
        <f>+N14</f>
        <v>597.82608695652175</v>
      </c>
      <c r="J17" t="s">
        <v>59</v>
      </c>
      <c r="K17" s="20">
        <f>+D17+G17*H17</f>
        <v>0.13043478260869579</v>
      </c>
    </row>
    <row r="20" spans="2:19" x14ac:dyDescent="0.25">
      <c r="B20" t="s">
        <v>87</v>
      </c>
    </row>
    <row r="21" spans="2:19" x14ac:dyDescent="0.25">
      <c r="B21" s="22" t="s">
        <v>88</v>
      </c>
      <c r="C21" s="2">
        <v>1</v>
      </c>
      <c r="D21" t="s">
        <v>82</v>
      </c>
      <c r="E21" s="22" t="s">
        <v>89</v>
      </c>
      <c r="F21" t="s">
        <v>59</v>
      </c>
      <c r="G21" s="2">
        <v>1</v>
      </c>
      <c r="H21" t="s">
        <v>82</v>
      </c>
      <c r="I21" s="22">
        <v>10</v>
      </c>
      <c r="J21" t="s">
        <v>59</v>
      </c>
      <c r="K21">
        <f>+I21/G22</f>
        <v>32.608695652173907</v>
      </c>
    </row>
    <row r="22" spans="2:19" x14ac:dyDescent="0.25">
      <c r="C22">
        <f>+(30+50)*0.4/300 + (1-0.5-0.3)</f>
        <v>0.3066666666666667</v>
      </c>
      <c r="G22">
        <f>+(30+50)*0.4/300 + (1-0.5-0.3)</f>
        <v>0.3066666666666667</v>
      </c>
      <c r="N22" s="6" t="s">
        <v>92</v>
      </c>
      <c r="O22" s="6" t="s">
        <v>56</v>
      </c>
      <c r="P22" s="6">
        <f>120/80</f>
        <v>1.5</v>
      </c>
      <c r="Q22" s="6" t="s">
        <v>41</v>
      </c>
      <c r="R22" s="6">
        <f>+(1-0.5-0.3)/80</f>
        <v>2.5000000000000001E-3</v>
      </c>
      <c r="S22" s="6" t="s">
        <v>51</v>
      </c>
    </row>
    <row r="23" spans="2:19" x14ac:dyDescent="0.25">
      <c r="N23" s="6" t="s">
        <v>93</v>
      </c>
      <c r="O23" s="6" t="s">
        <v>56</v>
      </c>
      <c r="P23" s="6">
        <f>130/80</f>
        <v>1.625</v>
      </c>
      <c r="Q23" s="6" t="s">
        <v>41</v>
      </c>
      <c r="R23" s="6">
        <f>+(1-0.5-0.3)/80</f>
        <v>2.5000000000000001E-3</v>
      </c>
      <c r="S23" s="6" t="s">
        <v>51</v>
      </c>
    </row>
    <row r="24" spans="2:19" x14ac:dyDescent="0.25">
      <c r="B24" t="s">
        <v>90</v>
      </c>
      <c r="D24">
        <v>565.21739130434776</v>
      </c>
      <c r="E24" t="s">
        <v>49</v>
      </c>
      <c r="F24">
        <f>+K21</f>
        <v>32.608695652173907</v>
      </c>
      <c r="H24" t="s">
        <v>59</v>
      </c>
      <c r="I24">
        <f>+D24+F24</f>
        <v>597.82608695652164</v>
      </c>
      <c r="N24" s="6"/>
      <c r="O24" s="6"/>
      <c r="P24" s="6"/>
      <c r="Q24" s="6"/>
      <c r="R24" s="6"/>
      <c r="S24" s="6"/>
    </row>
    <row r="27" spans="2:19" x14ac:dyDescent="0.25">
      <c r="N27" t="s">
        <v>51</v>
      </c>
      <c r="O27" t="s">
        <v>52</v>
      </c>
      <c r="P27" t="s">
        <v>57</v>
      </c>
      <c r="Q27" t="s">
        <v>91</v>
      </c>
    </row>
    <row r="28" spans="2:19" x14ac:dyDescent="0.25">
      <c r="N28">
        <v>500</v>
      </c>
      <c r="O28">
        <v>0.25</v>
      </c>
      <c r="P28">
        <v>0</v>
      </c>
      <c r="Q28">
        <f>+P$23-R$23*N28</f>
        <v>0.375</v>
      </c>
    </row>
    <row r="29" spans="2:19" x14ac:dyDescent="0.25">
      <c r="N29">
        <v>550</v>
      </c>
      <c r="O29">
        <v>0.125</v>
      </c>
      <c r="P29">
        <v>6.6666666666666763E-2</v>
      </c>
      <c r="Q29">
        <f t="shared" ref="Q29:Q30" si="0">+P$23-R$23*N29</f>
        <v>0.25</v>
      </c>
    </row>
    <row r="30" spans="2:19" x14ac:dyDescent="0.25">
      <c r="N30">
        <v>600</v>
      </c>
      <c r="O30">
        <v>0</v>
      </c>
      <c r="P30">
        <v>0.13333333333333353</v>
      </c>
      <c r="Q30">
        <f t="shared" si="0"/>
        <v>0.125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topLeftCell="A22" workbookViewId="0">
      <selection activeCell="I23" sqref="I23"/>
    </sheetView>
  </sheetViews>
  <sheetFormatPr defaultRowHeight="15" x14ac:dyDescent="0.25"/>
  <sheetData>
    <row r="2" spans="1:12" x14ac:dyDescent="0.25">
      <c r="B2" s="1" t="s">
        <v>25</v>
      </c>
    </row>
    <row r="3" spans="1:12" x14ac:dyDescent="0.25">
      <c r="B3" s="1" t="s">
        <v>23</v>
      </c>
    </row>
    <row r="4" spans="1:12" x14ac:dyDescent="0.25">
      <c r="B4" s="1" t="s">
        <v>24</v>
      </c>
    </row>
    <row r="6" spans="1:12" x14ac:dyDescent="0.25">
      <c r="A6" s="21"/>
      <c r="B6" s="21"/>
    </row>
    <row r="7" spans="1:12" x14ac:dyDescent="0.25">
      <c r="A7" s="21"/>
      <c r="B7" s="21" t="s">
        <v>94</v>
      </c>
    </row>
    <row r="8" spans="1:12" x14ac:dyDescent="0.25">
      <c r="A8" s="21"/>
      <c r="B8" s="21"/>
    </row>
    <row r="9" spans="1:12" x14ac:dyDescent="0.25">
      <c r="A9" s="21"/>
      <c r="B9" t="s">
        <v>70</v>
      </c>
      <c r="D9" s="2">
        <v>1</v>
      </c>
      <c r="G9" t="s">
        <v>78</v>
      </c>
      <c r="H9" s="19" t="s">
        <v>49</v>
      </c>
      <c r="J9" s="2" t="s">
        <v>79</v>
      </c>
      <c r="L9">
        <v>180</v>
      </c>
    </row>
    <row r="10" spans="1:12" x14ac:dyDescent="0.25">
      <c r="A10" s="21"/>
      <c r="D10">
        <f>+(30+50)*0.4/300 + (1-0.5-0.3)</f>
        <v>0.3066666666666667</v>
      </c>
      <c r="J10" t="s">
        <v>80</v>
      </c>
    </row>
    <row r="11" spans="1:12" x14ac:dyDescent="0.25">
      <c r="A11" s="21"/>
      <c r="B11" s="21"/>
    </row>
    <row r="12" spans="1:12" x14ac:dyDescent="0.25">
      <c r="A12" s="21"/>
      <c r="B12" s="21" t="s">
        <v>70</v>
      </c>
      <c r="D12" s="2">
        <v>120</v>
      </c>
      <c r="F12" t="s">
        <v>49</v>
      </c>
      <c r="G12" s="2">
        <f>+(30+50)/300</f>
        <v>0.26666666666666666</v>
      </c>
      <c r="H12">
        <v>180</v>
      </c>
      <c r="I12" t="s">
        <v>59</v>
      </c>
      <c r="J12">
        <f>+D12/D13+G12/G13*H12</f>
        <v>547.82608695652175</v>
      </c>
    </row>
    <row r="13" spans="1:12" x14ac:dyDescent="0.25">
      <c r="A13" s="21"/>
      <c r="B13" s="21"/>
      <c r="D13">
        <f>+D10</f>
        <v>0.3066666666666667</v>
      </c>
      <c r="G13">
        <f>+(30+50)* 0.4/300 + (1-0.5-0.3)</f>
        <v>0.3066666666666667</v>
      </c>
    </row>
    <row r="14" spans="1:12" x14ac:dyDescent="0.25">
      <c r="A14" s="21"/>
      <c r="B14" s="21"/>
    </row>
    <row r="15" spans="1:12" x14ac:dyDescent="0.25">
      <c r="A15" s="21"/>
      <c r="B15" s="21"/>
    </row>
    <row r="16" spans="1:12" x14ac:dyDescent="0.25">
      <c r="A16" s="21"/>
      <c r="B16" t="s">
        <v>56</v>
      </c>
      <c r="D16" s="13">
        <f>- 180/300</f>
        <v>-0.6</v>
      </c>
      <c r="E16" t="s">
        <v>49</v>
      </c>
      <c r="G16">
        <f>0.4/300</f>
        <v>1.3333333333333335E-3</v>
      </c>
      <c r="H16">
        <f>+J12</f>
        <v>547.82608695652175</v>
      </c>
      <c r="J16" t="s">
        <v>59</v>
      </c>
      <c r="K16" s="23">
        <f>+D16+G16*H16</f>
        <v>0.13043478260869579</v>
      </c>
    </row>
    <row r="17" spans="1:11" x14ac:dyDescent="0.25">
      <c r="A17" s="21"/>
      <c r="B17" s="21"/>
    </row>
    <row r="18" spans="1:11" x14ac:dyDescent="0.25">
      <c r="A18" s="21"/>
      <c r="B18" s="21"/>
    </row>
    <row r="19" spans="1:11" x14ac:dyDescent="0.25">
      <c r="B19" t="s">
        <v>87</v>
      </c>
    </row>
    <row r="20" spans="1:11" x14ac:dyDescent="0.25">
      <c r="B20" s="22" t="s">
        <v>88</v>
      </c>
      <c r="C20" s="2">
        <f>+G12</f>
        <v>0.26666666666666666</v>
      </c>
      <c r="D20" t="s">
        <v>82</v>
      </c>
      <c r="E20" s="22" t="s">
        <v>95</v>
      </c>
      <c r="F20" s="22" t="s">
        <v>59</v>
      </c>
      <c r="G20">
        <f>+C20/C21</f>
        <v>0.86956521739130421</v>
      </c>
      <c r="H20" t="s">
        <v>82</v>
      </c>
      <c r="I20">
        <v>-20</v>
      </c>
      <c r="J20" t="s">
        <v>59</v>
      </c>
      <c r="K20">
        <f>+G20*I20</f>
        <v>-17.391304347826086</v>
      </c>
    </row>
    <row r="21" spans="1:11" x14ac:dyDescent="0.25">
      <c r="C21">
        <f>+G13</f>
        <v>0.3066666666666667</v>
      </c>
    </row>
    <row r="23" spans="1:11" x14ac:dyDescent="0.25">
      <c r="B23" t="s">
        <v>90</v>
      </c>
      <c r="D23">
        <v>565.21739130434776</v>
      </c>
      <c r="F23">
        <f>+K20</f>
        <v>-17.391304347826086</v>
      </c>
      <c r="H23" t="s">
        <v>59</v>
      </c>
      <c r="I23">
        <f>+D23+F23</f>
        <v>547.82608695652164</v>
      </c>
    </row>
    <row r="28" spans="1:11" x14ac:dyDescent="0.25">
      <c r="E28" t="s">
        <v>51</v>
      </c>
      <c r="F28" t="s">
        <v>52</v>
      </c>
      <c r="G28" t="s">
        <v>57</v>
      </c>
      <c r="H28" t="s">
        <v>96</v>
      </c>
    </row>
    <row r="29" spans="1:11" x14ac:dyDescent="0.25">
      <c r="E29">
        <v>500</v>
      </c>
      <c r="F29">
        <v>0.25</v>
      </c>
      <c r="G29">
        <v>0</v>
      </c>
      <c r="H29">
        <f>+D$16+G$16*E29</f>
        <v>6.6666666666666763E-2</v>
      </c>
    </row>
    <row r="30" spans="1:11" x14ac:dyDescent="0.25">
      <c r="E30">
        <v>550</v>
      </c>
      <c r="F30">
        <v>0.125</v>
      </c>
      <c r="G30">
        <v>6.6666666666666763E-2</v>
      </c>
      <c r="H30">
        <f t="shared" ref="H30:H32" si="0">+D$16+G$16*E30</f>
        <v>0.13333333333333341</v>
      </c>
    </row>
    <row r="31" spans="1:11" x14ac:dyDescent="0.25">
      <c r="E31">
        <v>600</v>
      </c>
      <c r="F31">
        <v>0</v>
      </c>
      <c r="G31">
        <v>0.13333333333333353</v>
      </c>
      <c r="H31">
        <f t="shared" si="0"/>
        <v>0.20000000000000018</v>
      </c>
    </row>
    <row r="32" spans="1:11" x14ac:dyDescent="0.25">
      <c r="E32">
        <v>650</v>
      </c>
      <c r="H32">
        <f t="shared" si="0"/>
        <v>0.26666666666666683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62"/>
  <sheetViews>
    <sheetView topLeftCell="A52" workbookViewId="0">
      <selection activeCell="C54" sqref="C54"/>
    </sheetView>
  </sheetViews>
  <sheetFormatPr defaultRowHeight="15" x14ac:dyDescent="0.25"/>
  <sheetData>
    <row r="3" spans="1:14" x14ac:dyDescent="0.25">
      <c r="B3" s="1" t="s">
        <v>26</v>
      </c>
    </row>
    <row r="4" spans="1:14" x14ac:dyDescent="0.25">
      <c r="B4" s="1" t="s">
        <v>27</v>
      </c>
    </row>
    <row r="5" spans="1:14" x14ac:dyDescent="0.25">
      <c r="B5" s="1" t="s">
        <v>28</v>
      </c>
    </row>
    <row r="6" spans="1:14" x14ac:dyDescent="0.25">
      <c r="A6" s="21"/>
      <c r="B6" s="21"/>
    </row>
    <row r="7" spans="1:14" x14ac:dyDescent="0.25">
      <c r="A7" s="21"/>
      <c r="B7" s="21"/>
    </row>
    <row r="8" spans="1:14" x14ac:dyDescent="0.25">
      <c r="A8" s="21"/>
      <c r="B8" s="26" t="s">
        <v>97</v>
      </c>
      <c r="C8" s="26"/>
      <c r="D8" s="26"/>
      <c r="E8" s="26"/>
      <c r="F8" s="26"/>
      <c r="G8" s="26"/>
      <c r="H8" s="26"/>
      <c r="I8" s="26"/>
      <c r="J8" s="26"/>
      <c r="K8" s="26"/>
      <c r="L8" s="26"/>
      <c r="M8" s="26"/>
      <c r="N8" s="26"/>
    </row>
    <row r="9" spans="1:14" x14ac:dyDescent="0.25">
      <c r="A9" s="21"/>
      <c r="B9" s="26"/>
      <c r="C9" s="26"/>
      <c r="D9" s="26"/>
      <c r="E9" s="26"/>
      <c r="F9" s="26"/>
      <c r="G9" s="26"/>
      <c r="H9" s="26"/>
      <c r="I9" s="26"/>
      <c r="J9" s="26"/>
      <c r="K9" s="26"/>
      <c r="L9" s="26"/>
      <c r="M9" s="26"/>
      <c r="N9" s="26"/>
    </row>
    <row r="10" spans="1:14" x14ac:dyDescent="0.25">
      <c r="A10" s="21"/>
      <c r="B10" s="26"/>
      <c r="C10" s="26"/>
      <c r="D10" s="26"/>
      <c r="E10" s="26"/>
      <c r="F10" s="26"/>
      <c r="G10" s="26"/>
      <c r="H10" s="26"/>
      <c r="I10" s="26"/>
      <c r="J10" s="26"/>
      <c r="K10" s="26"/>
      <c r="L10" s="26"/>
      <c r="M10" s="26"/>
      <c r="N10" s="26"/>
    </row>
    <row r="11" spans="1:14" x14ac:dyDescent="0.25">
      <c r="A11" s="21"/>
      <c r="B11" s="21"/>
    </row>
    <row r="12" spans="1:14" x14ac:dyDescent="0.25">
      <c r="A12" s="21" t="s">
        <v>52</v>
      </c>
      <c r="B12" s="3" t="s">
        <v>43</v>
      </c>
      <c r="C12" s="4" t="s">
        <v>40</v>
      </c>
      <c r="D12" s="3" t="s">
        <v>41</v>
      </c>
      <c r="E12" s="4" t="s">
        <v>42</v>
      </c>
      <c r="F12" s="3"/>
    </row>
    <row r="13" spans="1:14" x14ac:dyDescent="0.25">
      <c r="A13" s="21"/>
      <c r="B13" s="3"/>
      <c r="C13" s="3" t="s">
        <v>44</v>
      </c>
      <c r="D13" s="3"/>
      <c r="E13" s="3" t="s">
        <v>44</v>
      </c>
      <c r="F13" s="3"/>
    </row>
    <row r="14" spans="1:14" x14ac:dyDescent="0.25">
      <c r="A14" s="21"/>
      <c r="B14" s="21"/>
    </row>
    <row r="15" spans="1:14" x14ac:dyDescent="0.25">
      <c r="A15" s="21"/>
      <c r="B15" s="21"/>
    </row>
    <row r="16" spans="1:14" x14ac:dyDescent="0.25">
      <c r="A16" s="21" t="s">
        <v>92</v>
      </c>
      <c r="B16" s="6" t="s">
        <v>56</v>
      </c>
      <c r="C16" s="6">
        <f>120/80</f>
        <v>1.5</v>
      </c>
      <c r="D16" s="6" t="s">
        <v>41</v>
      </c>
      <c r="E16" s="6">
        <f>+(1-0.5-0.3)/80</f>
        <v>2.5000000000000001E-3</v>
      </c>
      <c r="F16" s="6" t="s">
        <v>51</v>
      </c>
    </row>
    <row r="18" spans="1:14" x14ac:dyDescent="0.25">
      <c r="A18" t="s">
        <v>93</v>
      </c>
      <c r="B18" s="6" t="s">
        <v>56</v>
      </c>
      <c r="C18" s="6">
        <f>120/80</f>
        <v>1.5</v>
      </c>
      <c r="D18" s="6" t="s">
        <v>41</v>
      </c>
      <c r="E18" s="24">
        <f>+(1-0.5-0.28)/80</f>
        <v>2.7499999999999998E-3</v>
      </c>
      <c r="F18" s="6" t="s">
        <v>51</v>
      </c>
    </row>
    <row r="21" spans="1:14" x14ac:dyDescent="0.25">
      <c r="A21" t="s">
        <v>76</v>
      </c>
      <c r="D21" s="16" t="s">
        <v>70</v>
      </c>
      <c r="E21" s="16"/>
      <c r="F21" s="17">
        <v>1</v>
      </c>
      <c r="G21" s="16"/>
      <c r="H21" s="16" t="s">
        <v>62</v>
      </c>
      <c r="I21" s="16"/>
      <c r="J21" s="16" t="s">
        <v>49</v>
      </c>
      <c r="K21" s="16"/>
      <c r="L21" s="18" t="s">
        <v>74</v>
      </c>
      <c r="M21" s="16" t="s">
        <v>47</v>
      </c>
    </row>
    <row r="22" spans="1:14" x14ac:dyDescent="0.25">
      <c r="A22" t="s">
        <v>77</v>
      </c>
      <c r="D22" s="16"/>
      <c r="E22" s="16"/>
      <c r="F22" s="16" t="s">
        <v>71</v>
      </c>
      <c r="G22" s="16"/>
      <c r="H22" s="16"/>
      <c r="I22" s="16"/>
      <c r="J22" s="16"/>
      <c r="K22" s="16"/>
      <c r="L22" s="16" t="s">
        <v>75</v>
      </c>
      <c r="M22" s="16"/>
    </row>
    <row r="24" spans="1:14" x14ac:dyDescent="0.25">
      <c r="D24" t="s">
        <v>81</v>
      </c>
      <c r="F24" s="32">
        <v>1</v>
      </c>
      <c r="I24">
        <v>120</v>
      </c>
      <c r="J24" t="s">
        <v>49</v>
      </c>
      <c r="L24" s="32">
        <f>+(30+50)/300</f>
        <v>0.26666666666666666</v>
      </c>
      <c r="N24">
        <v>200</v>
      </c>
    </row>
    <row r="25" spans="1:14" x14ac:dyDescent="0.25">
      <c r="F25" s="13">
        <f>+(30+50)*0.4/300 + (1-0.5-0.28)</f>
        <v>0.32666666666666666</v>
      </c>
      <c r="L25" s="13">
        <f>+(30+50)* 0.4/300 + (1-0.5-0.28)</f>
        <v>0.32666666666666666</v>
      </c>
    </row>
    <row r="27" spans="1:14" x14ac:dyDescent="0.25">
      <c r="D27" t="s">
        <v>81</v>
      </c>
      <c r="F27">
        <f>+I24/F25+L24/L25*N24</f>
        <v>530.61224489795927</v>
      </c>
    </row>
    <row r="29" spans="1:14" x14ac:dyDescent="0.25">
      <c r="D29" t="s">
        <v>58</v>
      </c>
      <c r="F29">
        <f>+C18-E18*F27</f>
        <v>4.0816326530612068E-2</v>
      </c>
    </row>
    <row r="32" spans="1:14" x14ac:dyDescent="0.25">
      <c r="B32" t="s">
        <v>98</v>
      </c>
    </row>
    <row r="33" spans="1:15" x14ac:dyDescent="0.25">
      <c r="B33" s="27" t="s">
        <v>99</v>
      </c>
      <c r="C33" s="27"/>
      <c r="D33" s="27"/>
      <c r="E33" s="27"/>
      <c r="F33" s="27"/>
      <c r="G33" s="27"/>
      <c r="H33" s="27"/>
      <c r="I33" s="27"/>
      <c r="J33" s="27"/>
      <c r="K33" s="27"/>
      <c r="L33" s="27"/>
      <c r="M33" s="27"/>
      <c r="N33" s="27"/>
      <c r="O33" s="27"/>
    </row>
    <row r="34" spans="1:15" x14ac:dyDescent="0.25">
      <c r="B34" s="27"/>
      <c r="C34" s="27"/>
      <c r="D34" s="27"/>
      <c r="E34" s="27"/>
      <c r="F34" s="27"/>
      <c r="G34" s="27"/>
      <c r="H34" s="27"/>
      <c r="I34" s="27"/>
      <c r="J34" s="27"/>
      <c r="K34" s="27"/>
      <c r="L34" s="27"/>
      <c r="M34" s="27"/>
      <c r="N34" s="27"/>
      <c r="O34" s="27"/>
    </row>
    <row r="37" spans="1:15" x14ac:dyDescent="0.25">
      <c r="A37" t="s">
        <v>92</v>
      </c>
      <c r="B37" s="6" t="s">
        <v>46</v>
      </c>
      <c r="C37" s="2">
        <v>-200</v>
      </c>
      <c r="D37" t="s">
        <v>49</v>
      </c>
      <c r="E37" s="2">
        <v>0.4</v>
      </c>
      <c r="F37" t="s">
        <v>51</v>
      </c>
    </row>
    <row r="38" spans="1:15" x14ac:dyDescent="0.25">
      <c r="C38">
        <v>300</v>
      </c>
      <c r="E38">
        <v>300</v>
      </c>
    </row>
    <row r="40" spans="1:15" x14ac:dyDescent="0.25">
      <c r="A40" t="s">
        <v>93</v>
      </c>
      <c r="B40" s="6" t="s">
        <v>46</v>
      </c>
      <c r="C40" s="2">
        <v>-200</v>
      </c>
      <c r="D40" t="s">
        <v>49</v>
      </c>
      <c r="E40" s="32">
        <v>0.45</v>
      </c>
      <c r="F40" t="s">
        <v>51</v>
      </c>
    </row>
    <row r="41" spans="1:15" x14ac:dyDescent="0.25">
      <c r="C41">
        <v>300</v>
      </c>
      <c r="E41">
        <v>300</v>
      </c>
    </row>
    <row r="43" spans="1:15" x14ac:dyDescent="0.25">
      <c r="B43" t="s">
        <v>58</v>
      </c>
      <c r="C43">
        <f>+C40/C41</f>
        <v>-0.66666666666666663</v>
      </c>
      <c r="D43" t="s">
        <v>49</v>
      </c>
      <c r="E43" s="13">
        <f>+E40/E41</f>
        <v>1.5E-3</v>
      </c>
      <c r="F43" t="s">
        <v>51</v>
      </c>
    </row>
    <row r="46" spans="1:15" x14ac:dyDescent="0.25">
      <c r="B46" s="6" t="s">
        <v>70</v>
      </c>
      <c r="C46" s="6"/>
      <c r="D46" s="25">
        <v>1</v>
      </c>
      <c r="E46" s="6"/>
      <c r="F46" s="6" t="s">
        <v>62</v>
      </c>
      <c r="G46" s="6"/>
      <c r="H46" s="6" t="s">
        <v>49</v>
      </c>
      <c r="I46" s="6"/>
      <c r="J46" s="9" t="s">
        <v>74</v>
      </c>
      <c r="K46" s="6" t="s">
        <v>47</v>
      </c>
    </row>
    <row r="47" spans="1:15" x14ac:dyDescent="0.25">
      <c r="B47" s="6"/>
      <c r="C47" s="6"/>
      <c r="D47" s="6" t="s">
        <v>71</v>
      </c>
      <c r="E47" s="6"/>
      <c r="F47" s="6"/>
      <c r="G47" s="6"/>
      <c r="H47" s="6"/>
      <c r="I47" s="6"/>
      <c r="J47" s="6" t="s">
        <v>75</v>
      </c>
      <c r="K47" s="6"/>
    </row>
    <row r="49" spans="2:12" x14ac:dyDescent="0.25">
      <c r="B49" t="s">
        <v>81</v>
      </c>
      <c r="D49" s="32">
        <v>1</v>
      </c>
      <c r="G49">
        <v>120</v>
      </c>
      <c r="H49" t="s">
        <v>49</v>
      </c>
      <c r="J49" s="32">
        <f>+(30+50)/300</f>
        <v>0.26666666666666666</v>
      </c>
      <c r="L49">
        <v>200</v>
      </c>
    </row>
    <row r="50" spans="2:12" x14ac:dyDescent="0.25">
      <c r="D50" s="13">
        <f>+(30+50)*0.45/300 + (1-0.5-0.3)</f>
        <v>0.32</v>
      </c>
      <c r="J50" s="13">
        <f>+(30+50)* 0.45/300 + (1-0.5-0.3)</f>
        <v>0.32</v>
      </c>
    </row>
    <row r="52" spans="2:12" x14ac:dyDescent="0.25">
      <c r="B52" t="s">
        <v>81</v>
      </c>
      <c r="D52">
        <f>+G49/D50+J49/J50*L49</f>
        <v>541.66666666666663</v>
      </c>
    </row>
    <row r="54" spans="2:12" x14ac:dyDescent="0.25">
      <c r="B54" t="s">
        <v>58</v>
      </c>
      <c r="C54">
        <f>+C43+E43*D52</f>
        <v>0.14583333333333337</v>
      </c>
    </row>
    <row r="59" spans="2:12" x14ac:dyDescent="0.25">
      <c r="C59" t="s">
        <v>51</v>
      </c>
      <c r="D59" t="s">
        <v>52</v>
      </c>
      <c r="E59" t="s">
        <v>57</v>
      </c>
      <c r="F59" t="s">
        <v>91</v>
      </c>
      <c r="G59" t="s">
        <v>96</v>
      </c>
    </row>
    <row r="60" spans="2:12" x14ac:dyDescent="0.25">
      <c r="C60">
        <v>500</v>
      </c>
      <c r="D60">
        <v>0.25</v>
      </c>
      <c r="E60">
        <v>0</v>
      </c>
      <c r="F60">
        <f>+C$18-E$18*C60</f>
        <v>0.125</v>
      </c>
      <c r="G60">
        <f>+C$43+E$43*C60</f>
        <v>8.333333333333337E-2</v>
      </c>
    </row>
    <row r="61" spans="2:12" x14ac:dyDescent="0.25">
      <c r="C61">
        <v>550</v>
      </c>
      <c r="D61">
        <v>0.125</v>
      </c>
      <c r="E61">
        <v>6.6666666666666763E-2</v>
      </c>
      <c r="F61">
        <f>+C$18-E$18*C61</f>
        <v>-1.2499999999999956E-2</v>
      </c>
      <c r="G61">
        <f>+C$43+E$43*C61</f>
        <v>0.15833333333333344</v>
      </c>
    </row>
    <row r="62" spans="2:12" x14ac:dyDescent="0.25">
      <c r="C62">
        <v>600</v>
      </c>
      <c r="D62">
        <v>0</v>
      </c>
      <c r="E62">
        <v>0.13333333333333353</v>
      </c>
      <c r="F62">
        <f>+C$18-E$18*C62</f>
        <v>-0.14999999999999991</v>
      </c>
      <c r="G62">
        <f>+C$43+E$43*C62</f>
        <v>0.23333333333333339</v>
      </c>
    </row>
  </sheetData>
  <mergeCells count="2">
    <mergeCell ref="B8:N10"/>
    <mergeCell ref="B33:O3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8"/>
  <sheetViews>
    <sheetView tabSelected="1" topLeftCell="A13" workbookViewId="0">
      <selection activeCell="B26" sqref="B26:O28"/>
    </sheetView>
  </sheetViews>
  <sheetFormatPr defaultRowHeight="15" x14ac:dyDescent="0.25"/>
  <sheetData>
    <row r="3" spans="2:15" x14ac:dyDescent="0.25">
      <c r="B3" s="1" t="s">
        <v>29</v>
      </c>
    </row>
    <row r="4" spans="2:15" x14ac:dyDescent="0.25">
      <c r="B4" s="1" t="s">
        <v>30</v>
      </c>
    </row>
    <row r="5" spans="2:15" x14ac:dyDescent="0.25">
      <c r="B5" s="1" t="s">
        <v>31</v>
      </c>
    </row>
    <row r="6" spans="2:15" x14ac:dyDescent="0.25">
      <c r="B6" s="1" t="s">
        <v>32</v>
      </c>
    </row>
    <row r="7" spans="2:15" x14ac:dyDescent="0.25">
      <c r="B7" s="1" t="s">
        <v>31</v>
      </c>
    </row>
    <row r="8" spans="2:15" x14ac:dyDescent="0.25">
      <c r="B8" s="1" t="s">
        <v>33</v>
      </c>
    </row>
    <row r="9" spans="2:15" x14ac:dyDescent="0.25">
      <c r="B9" s="1" t="s">
        <v>34</v>
      </c>
    </row>
    <row r="10" spans="2:15" x14ac:dyDescent="0.25">
      <c r="B10" s="1" t="s">
        <v>35</v>
      </c>
    </row>
    <row r="13" spans="2:15" x14ac:dyDescent="0.25">
      <c r="B13" s="1" t="s">
        <v>100</v>
      </c>
    </row>
    <row r="14" spans="2:15" x14ac:dyDescent="0.25">
      <c r="B14" s="28" t="s">
        <v>104</v>
      </c>
      <c r="C14" s="28"/>
      <c r="D14" s="28"/>
      <c r="E14" s="28"/>
      <c r="F14" s="28"/>
      <c r="G14" s="28"/>
      <c r="H14" s="28"/>
      <c r="I14" s="28"/>
      <c r="J14" s="28"/>
      <c r="K14" s="28"/>
      <c r="L14" s="28"/>
      <c r="M14" s="28"/>
      <c r="N14" s="28"/>
      <c r="O14" s="28"/>
    </row>
    <row r="15" spans="2:15" x14ac:dyDescent="0.25">
      <c r="B15" s="28"/>
      <c r="C15" s="28"/>
      <c r="D15" s="28"/>
      <c r="E15" s="28"/>
      <c r="F15" s="28"/>
      <c r="G15" s="28"/>
      <c r="H15" s="28"/>
      <c r="I15" s="28"/>
      <c r="J15" s="28"/>
      <c r="K15" s="28"/>
      <c r="L15" s="28"/>
      <c r="M15" s="28"/>
      <c r="N15" s="28"/>
      <c r="O15" s="28"/>
    </row>
    <row r="16" spans="2:15" x14ac:dyDescent="0.25">
      <c r="B16" s="28"/>
      <c r="C16" s="28"/>
      <c r="D16" s="28"/>
      <c r="E16" s="28"/>
      <c r="F16" s="28"/>
      <c r="G16" s="28"/>
      <c r="H16" s="28"/>
      <c r="I16" s="28"/>
      <c r="J16" s="28"/>
      <c r="K16" s="28"/>
      <c r="L16" s="28"/>
      <c r="M16" s="28"/>
      <c r="N16" s="28"/>
      <c r="O16" s="28"/>
    </row>
    <row r="17" spans="2:15" x14ac:dyDescent="0.25">
      <c r="B17" s="27" t="s">
        <v>105</v>
      </c>
      <c r="C17" s="27"/>
      <c r="D17" s="27"/>
      <c r="E17" s="27"/>
      <c r="F17" s="27"/>
      <c r="G17" s="27"/>
      <c r="H17" s="27"/>
      <c r="I17" s="27"/>
      <c r="J17" s="27"/>
      <c r="K17" s="27"/>
      <c r="L17" s="27"/>
      <c r="M17" s="27"/>
      <c r="N17" s="27"/>
      <c r="O17" s="27"/>
    </row>
    <row r="18" spans="2:15" x14ac:dyDescent="0.25">
      <c r="B18" s="27"/>
      <c r="C18" s="27"/>
      <c r="D18" s="27"/>
      <c r="E18" s="27"/>
      <c r="F18" s="27"/>
      <c r="G18" s="27"/>
      <c r="H18" s="27"/>
      <c r="I18" s="27"/>
      <c r="J18" s="27"/>
      <c r="K18" s="27"/>
      <c r="L18" s="27"/>
      <c r="M18" s="27"/>
      <c r="N18" s="27"/>
      <c r="O18" s="27"/>
    </row>
    <row r="21" spans="2:15" x14ac:dyDescent="0.25">
      <c r="B21" s="1" t="s">
        <v>101</v>
      </c>
    </row>
    <row r="22" spans="2:15" ht="15" customHeight="1" x14ac:dyDescent="0.25">
      <c r="B22" s="27" t="s">
        <v>102</v>
      </c>
      <c r="C22" s="27"/>
      <c r="D22" s="27"/>
      <c r="E22" s="27"/>
      <c r="F22" s="27"/>
      <c r="G22" s="27"/>
      <c r="H22" s="27"/>
      <c r="I22" s="27"/>
      <c r="J22" s="27"/>
      <c r="K22" s="27"/>
      <c r="L22" s="27"/>
      <c r="M22" s="27"/>
      <c r="N22" s="27"/>
      <c r="O22" s="27"/>
    </row>
    <row r="23" spans="2:15" x14ac:dyDescent="0.25">
      <c r="B23" s="27"/>
      <c r="C23" s="27"/>
      <c r="D23" s="27"/>
      <c r="E23" s="27"/>
      <c r="F23" s="27"/>
      <c r="G23" s="27"/>
      <c r="H23" s="27"/>
      <c r="I23" s="27"/>
      <c r="J23" s="27"/>
      <c r="K23" s="27"/>
      <c r="L23" s="27"/>
      <c r="M23" s="27"/>
      <c r="N23" s="27"/>
      <c r="O23" s="27"/>
    </row>
    <row r="24" spans="2:15" x14ac:dyDescent="0.25">
      <c r="B24" s="27"/>
      <c r="C24" s="27"/>
      <c r="D24" s="27"/>
      <c r="E24" s="27"/>
      <c r="F24" s="27"/>
      <c r="G24" s="27"/>
      <c r="H24" s="27"/>
      <c r="I24" s="27"/>
      <c r="J24" s="27"/>
      <c r="K24" s="27"/>
      <c r="L24" s="27"/>
      <c r="M24" s="27"/>
      <c r="N24" s="27"/>
      <c r="O24" s="27"/>
    </row>
    <row r="25" spans="2:15" x14ac:dyDescent="0.25">
      <c r="B25" s="27"/>
      <c r="C25" s="27"/>
      <c r="D25" s="27"/>
      <c r="E25" s="27"/>
      <c r="F25" s="27"/>
      <c r="G25" s="27"/>
      <c r="H25" s="27"/>
      <c r="I25" s="27"/>
      <c r="J25" s="27"/>
      <c r="K25" s="27"/>
      <c r="L25" s="27"/>
      <c r="M25" s="27"/>
      <c r="N25" s="27"/>
      <c r="O25" s="27"/>
    </row>
    <row r="26" spans="2:15" x14ac:dyDescent="0.25">
      <c r="B26" s="27" t="s">
        <v>103</v>
      </c>
      <c r="C26" s="27"/>
      <c r="D26" s="27"/>
      <c r="E26" s="27"/>
      <c r="F26" s="27"/>
      <c r="G26" s="27"/>
      <c r="H26" s="27"/>
      <c r="I26" s="27"/>
      <c r="J26" s="27"/>
      <c r="K26" s="27"/>
      <c r="L26" s="27"/>
      <c r="M26" s="27"/>
      <c r="N26" s="27"/>
      <c r="O26" s="27"/>
    </row>
    <row r="27" spans="2:15" x14ac:dyDescent="0.25">
      <c r="B27" s="27"/>
      <c r="C27" s="27"/>
      <c r="D27" s="27"/>
      <c r="E27" s="27"/>
      <c r="F27" s="27"/>
      <c r="G27" s="27"/>
      <c r="H27" s="27"/>
      <c r="I27" s="27"/>
      <c r="J27" s="27"/>
      <c r="K27" s="27"/>
      <c r="L27" s="27"/>
      <c r="M27" s="27"/>
      <c r="N27" s="27"/>
      <c r="O27" s="27"/>
    </row>
    <row r="28" spans="2:15" x14ac:dyDescent="0.25">
      <c r="B28" s="27"/>
      <c r="C28" s="27"/>
      <c r="D28" s="27"/>
      <c r="E28" s="27"/>
      <c r="F28" s="27"/>
      <c r="G28" s="27"/>
      <c r="H28" s="27"/>
      <c r="I28" s="27"/>
      <c r="J28" s="27"/>
      <c r="K28" s="27"/>
      <c r="L28" s="27"/>
      <c r="M28" s="27"/>
      <c r="N28" s="27"/>
      <c r="O28" s="27"/>
    </row>
  </sheetData>
  <mergeCells count="4">
    <mergeCell ref="B14:O16"/>
    <mergeCell ref="B17:O18"/>
    <mergeCell ref="B22:O25"/>
    <mergeCell ref="B26:O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planteo</vt:lpstr>
      <vt:lpstr>a)</vt:lpstr>
      <vt:lpstr>b)</vt:lpstr>
      <vt:lpstr>c)  d) e)</vt:lpstr>
      <vt:lpstr>f)</vt:lpstr>
      <vt:lpstr>g)</vt:lpstr>
      <vt:lpstr>h)</vt:lpstr>
      <vt:lpstr>i)</vt:lpstr>
      <vt:lpstr>j)</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2020-11-14T18:26:33Z</dcterms:created>
  <dcterms:modified xsi:type="dcterms:W3CDTF">2020-11-18T00:56:06Z</dcterms:modified>
</cp:coreProperties>
</file>