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cic\OneDrive\Documentos\Macroeconomia\"/>
    </mc:Choice>
  </mc:AlternateContent>
  <bookViews>
    <workbookView xWindow="0" yWindow="0" windowWidth="20490" windowHeight="7020"/>
  </bookViews>
  <sheets>
    <sheet name="Planteo" sheetId="1" r:id="rId1"/>
    <sheet name="a)" sheetId="2" r:id="rId2"/>
    <sheet name="b)" sheetId="3" r:id="rId3"/>
    <sheet name="c)" sheetId="4" r:id="rId4"/>
    <sheet name="d)" sheetId="5" r:id="rId5"/>
    <sheet name="e)"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6" l="1"/>
  <c r="F39" i="6"/>
  <c r="I38" i="6"/>
  <c r="F32" i="6"/>
  <c r="G30" i="6"/>
  <c r="H26" i="6"/>
  <c r="F26" i="6"/>
  <c r="G23" i="6"/>
  <c r="D20" i="6"/>
  <c r="D21" i="6"/>
  <c r="E13" i="5"/>
  <c r="G11" i="5"/>
  <c r="D9" i="4"/>
  <c r="D5" i="4"/>
  <c r="F38" i="3"/>
  <c r="J36" i="3"/>
  <c r="M30" i="3"/>
  <c r="M28" i="3"/>
  <c r="H28" i="3"/>
  <c r="H30" i="3" s="1"/>
  <c r="H32" i="3" s="1"/>
  <c r="J27" i="3"/>
  <c r="C39" i="2"/>
  <c r="C42" i="2" s="1"/>
  <c r="E42" i="2"/>
  <c r="E29" i="2"/>
  <c r="E32" i="2" s="1"/>
  <c r="C29" i="2"/>
  <c r="C32" i="2" s="1"/>
  <c r="G20" i="6" l="1"/>
</calcChain>
</file>

<file path=xl/sharedStrings.xml><?xml version="1.0" encoding="utf-8"?>
<sst xmlns="http://schemas.openxmlformats.org/spreadsheetml/2006/main" count="235" uniqueCount="120">
  <si>
    <t>Equilibrio en el mercado de bienes y dinero</t>
  </si>
  <si>
    <t xml:space="preserve">Ejercicio N° 9 </t>
  </si>
  <si>
    <t>Dadas las siguientes ecuaciones y los siguientes datos de los parámetros del modelo correspondientes a una economía</t>
  </si>
  <si>
    <t>C = C’ + c Yd</t>
  </si>
  <si>
    <t>I = I’ + d Y – f i</t>
  </si>
  <si>
    <t>G = G’</t>
  </si>
  <si>
    <t>F = F’</t>
  </si>
  <si>
    <t>T = T’ + t (Y – Y0)</t>
  </si>
  <si>
    <t>X = X’</t>
  </si>
  <si>
    <t>M = M’ + m Y</t>
  </si>
  <si>
    <t>Yd = Y – T + F</t>
  </si>
  <si>
    <t>Y = C + I + G + X – M</t>
  </si>
  <si>
    <t>Md = Md’ + h Y – g (i – i0)</t>
  </si>
  <si>
    <t>Ms = Ms’</t>
  </si>
  <si>
    <t>Ms = Md</t>
  </si>
  <si>
    <t>siendo C’ = 280; F = 100; Ms’ = 1.613; I’ = 700; c = 0,80; Md’ = 70; G’ = 400; t = 0,15; h = 0,50; X’ = 600; F = 6.208; g =</t>
  </si>
  <si>
    <t>5.100; M’ = 300; m = 0,08; T’ = 50; d = 0,20; Y0 = 100 e i0 = 0,06.</t>
  </si>
  <si>
    <t>En el modelo, F son las transferencias, Y0 es el ingreso no imponible, X son las exportaciones, M son las importaciones e</t>
  </si>
  <si>
    <t>i0 es un valor de la tasa de interés, debajo del cual la demanda de dinero no se ve afectada por esta variable y la función</t>
  </si>
  <si>
    <t>de demanda de dinero se transforma en Md = Md’ + h Y.</t>
  </si>
  <si>
    <t>a) Calcula la ecuación que describe la curva IS y la que describe la curva LM.</t>
  </si>
  <si>
    <t>b) Obtiene los niveles de equilibrio del ingreso y del tipo de interés mutuamente compatibles en ambos mercados.</t>
  </si>
  <si>
    <t>c) Cuantifica el presupuesto del sector público y el saldo de la balanza comercial.</t>
  </si>
  <si>
    <t>d) Se produce un aumento en el nivel de las exportaciones en 100, manteniéndose constante la cantidad de dinero.</t>
  </si>
  <si>
    <t>¿Cuánto varía el nivel de equilibrio del ingreso y del tipo de interés como consecuencia de este cambio? ¿El saldo de</t>
  </si>
  <si>
    <t>la balanza comercial se modifica? ¿Se hubiese generado, sobre el saldo de la balanza comercial, el mismo efecto si</t>
  </si>
  <si>
    <t>las importaciones hubiesen disminuido en 100? ¿Por qué?</t>
  </si>
  <si>
    <t>e) ¿Cómo se afecta el nivel de equilibrio del ingreso y de la tasa de interés como consecuencia de una variación positiva</t>
  </si>
  <si>
    <t>de los impuestos autónomos en 90, manteniendo constante la política monetaria? ¿Qué efectos produce sobre el ahorro</t>
  </si>
  <si>
    <t>público? ¿Una baja en el gasto público en el mismo importe hubiese generado el mismo importe de variación en el</t>
  </si>
  <si>
    <t>ingreso de equilibrio? ¿Por qué?</t>
  </si>
  <si>
    <t>f) ¿Cuál es el efecto que produce sobre el ingreso y la tasa de interés de equilibrio una modificación a 6.000 de la sensibilidad</t>
  </si>
  <si>
    <t>de la demanda de dinero ante cambios en el tipo de interés?</t>
  </si>
  <si>
    <t>g) ¿Qué ocurriría con los valores del ingreso y la tasa de interés de equilibrio si el valor de i0 aumentara en un 1%?</t>
  </si>
  <si>
    <t>h) ¿Cómo se modifica la situación de equilibrio si el Gobierno decide aumentar el importe que se permite descontar del</t>
  </si>
  <si>
    <t>impuesto a las ganancias a 140? ¿Cómo se modifica el presupuesto del sector público? ¿Qué posibles políticas monetarias</t>
  </si>
  <si>
    <t>aplicaría para evitar una modificación en el nivel de equilibrio del ingreso? ¿Qué posibles políticas monetarias</t>
  </si>
  <si>
    <t>aplicaría para evitar una modificación en el nivel del tipo de interés?</t>
  </si>
  <si>
    <t>i) ¿Cómo se modificaría la solución de equilibrio de esta economía si el Gobierno aumenta las jubilaciones y los subsidios</t>
  </si>
  <si>
    <t>por desempleo a 120? ¿Cómo se afecta el ahorro público?</t>
  </si>
  <si>
    <t>j) ¿Qué relación debe existir entre las pendientes de las curvas IS y LM para que el equilibrio entre el nivel del ingreso y</t>
  </si>
  <si>
    <t>del tipo de interés sea considerado estable</t>
  </si>
  <si>
    <t>Determinación de IS</t>
  </si>
  <si>
    <t>Y = C + I + G + X - M</t>
  </si>
  <si>
    <t>Y =C’ + c (Y – T´- tY + t Y0 + F´) +  I’ + d Y – f i  + G´ + X´ - M’ - m Y</t>
  </si>
  <si>
    <t>Y =C’ + c Y – cT´- ctY + ct Y0 + cF´ +  I’ + d Y – f i  + G´ + X´ - M’ - m Y</t>
  </si>
  <si>
    <t xml:space="preserve">C’ + I´+ G´+ X´- M´ – cT´+ ct Y0 + cF´ </t>
  </si>
  <si>
    <t>f</t>
  </si>
  <si>
    <t>-</t>
  </si>
  <si>
    <t>Y =C’ + I´+ G´+ X´- M´+ cY – cT´- ctY + ct Y0 + cF´ +  d Y – f i   - m Y</t>
  </si>
  <si>
    <t>f i =C’ + I´+ G´+ X´- M´ + cY  – cT´- ctY + ct Y0 + cF´ +  d Y  - m Y - Y</t>
  </si>
  <si>
    <t>1- c + ct - d + m</t>
  </si>
  <si>
    <t>Y</t>
  </si>
  <si>
    <t>i =</t>
  </si>
  <si>
    <t>determinacion de LM</t>
  </si>
  <si>
    <t>Ms´= Md´+ hY - gi + gi0</t>
  </si>
  <si>
    <t>gi = Md´+ hY + gi0 - Ms´</t>
  </si>
  <si>
    <t>Md´+ gi0 - Ms´</t>
  </si>
  <si>
    <t>g</t>
  </si>
  <si>
    <t>+</t>
  </si>
  <si>
    <t>h</t>
  </si>
  <si>
    <t>Reemplazando los valores autonomos y los parámetros</t>
  </si>
  <si>
    <t xml:space="preserve">280 + 700 + 400 + 600´ - 300 – 0 8 * 50+ 0,8 * 0,15 * 100 + 0,8 * 100 </t>
  </si>
  <si>
    <t>1- 0,8 + 0.8* 0,15 - 0,2  + 0,08</t>
  </si>
  <si>
    <t xml:space="preserve">i= </t>
  </si>
  <si>
    <t>i=</t>
  </si>
  <si>
    <t>70+ 5100*0,06 -1613</t>
  </si>
  <si>
    <t>IS = LM</t>
  </si>
  <si>
    <t>=</t>
  </si>
  <si>
    <t>A</t>
  </si>
  <si>
    <t xml:space="preserve"> +h</t>
  </si>
  <si>
    <t>(</t>
  </si>
  <si>
    <t>)</t>
  </si>
  <si>
    <t>Md´- gi0 + Ms´</t>
  </si>
  <si>
    <t>reemplazo los autonomos x A</t>
  </si>
  <si>
    <t>agrupo las Y / cambio signos</t>
  </si>
  <si>
    <t>multiplico ambos miembros por f</t>
  </si>
  <si>
    <t xml:space="preserve"> + f h/g</t>
  </si>
  <si>
    <t>(Ms´ - Md´- gi0 )</t>
  </si>
  <si>
    <t>Y =</t>
  </si>
  <si>
    <t>1- c + ct - d + m + f * h/g</t>
  </si>
  <si>
    <t>A´</t>
  </si>
  <si>
    <t>(1- c + ct - d + m + f * h/g)*g</t>
  </si>
  <si>
    <t>hago distributiva de g y factor comun f</t>
  </si>
  <si>
    <r>
      <rPr>
        <strike/>
        <sz val="11"/>
        <color theme="1"/>
        <rFont val="Calibri"/>
        <family val="2"/>
        <scheme val="minor"/>
      </rPr>
      <t>f</t>
    </r>
    <r>
      <rPr>
        <sz val="11"/>
        <color theme="1"/>
        <rFont val="Calibri"/>
        <family val="2"/>
        <scheme val="minor"/>
      </rPr>
      <t>* (1- c + ct - d + m )/</t>
    </r>
    <r>
      <rPr>
        <strike/>
        <sz val="11"/>
        <color theme="1"/>
        <rFont val="Calibri"/>
        <family val="2"/>
        <scheme val="minor"/>
      </rPr>
      <t>f</t>
    </r>
    <r>
      <rPr>
        <sz val="11"/>
        <color theme="1"/>
        <rFont val="Calibri"/>
        <family val="2"/>
        <scheme val="minor"/>
      </rPr>
      <t xml:space="preserve">  g + h *</t>
    </r>
    <r>
      <rPr>
        <strike/>
        <sz val="11"/>
        <color theme="1"/>
        <rFont val="Calibri"/>
        <family val="2"/>
        <scheme val="minor"/>
      </rPr>
      <t>g /g</t>
    </r>
  </si>
  <si>
    <t>(1- c + ct - d + m ) g/f + h</t>
  </si>
  <si>
    <t>multiplicador PF</t>
  </si>
  <si>
    <t>multiplicador PM</t>
  </si>
  <si>
    <t>*</t>
  </si>
  <si>
    <t>reemplazando este equilibrio en IS o LM obtenemos i</t>
  </si>
  <si>
    <t xml:space="preserve">SP = T - G - F = </t>
  </si>
  <si>
    <t>50 + 0,15 * (4004 - 100) - 400 - 100</t>
  </si>
  <si>
    <t xml:space="preserve">SP = </t>
  </si>
  <si>
    <t xml:space="preserve">BC = X - M = </t>
  </si>
  <si>
    <t xml:space="preserve">BC = </t>
  </si>
  <si>
    <t>600 - 300 - 0,08* 4004</t>
  </si>
  <si>
    <t>superavit del SP</t>
  </si>
  <si>
    <t>deficit de BC</t>
  </si>
  <si>
    <t>si se produce un aumento de X en 100, manteniendose constante la cantidad de dinero, el nivel de equilibrio del ingreso varia en el importe del cambio en el mercado de bienes por el valor del multiplicador de la politica fiscal .</t>
  </si>
  <si>
    <t xml:space="preserve">Δ Y = </t>
  </si>
  <si>
    <t xml:space="preserve">Y 1 = </t>
  </si>
  <si>
    <t>4004 + 123,666 =</t>
  </si>
  <si>
    <t>i= 0,16212415</t>
  </si>
  <si>
    <t>se hubiera generado sobre le saldo de banlamza comercial el mismo efecto si las importaciones hubiesen disminuido en 100, puesto que en este caso la mejora hubiera sido tb de 90,11</t>
  </si>
  <si>
    <t>Δ BC = - (-100+ 0,08¨123,67)</t>
  </si>
  <si>
    <t>los resultados coinciden porque el multiplicador es el mismo (en VA)</t>
  </si>
  <si>
    <t>si se produce una variacion positiva de 90 en los impuestos autonomos, manteniendo constante la Politica monetaria, ,el nivel de ingreso debe disminuir al igual que la tasa d einteres, porque el movimiento se produce sobre la IS (que se traslada hacia la izquierda)</t>
  </si>
  <si>
    <t>aplicando el multiplicador d la politica fiscal para vairaciones ne el nivel de impuestos úede averiguarse que el nivel de ingreso varia en</t>
  </si>
  <si>
    <t>c</t>
  </si>
  <si>
    <t>Y1 =</t>
  </si>
  <si>
    <t>SP =</t>
  </si>
  <si>
    <t xml:space="preserve">Δ SP = </t>
  </si>
  <si>
    <t xml:space="preserve">Δ T = </t>
  </si>
  <si>
    <t>90 + 0,15 *( -89,0398)</t>
  </si>
  <si>
    <t>Δ G =</t>
  </si>
  <si>
    <t>una baja en el gasto publico en el mismo importe (90) no hubiese generado la misma variacion en el ingreso de equilibrio porque los multiplicadores de ambas variables son diferentes, la disminucion en el nivel de ingreso hubiese sido de =</t>
  </si>
  <si>
    <t>que es mayor que el caso de los impuestos autonomos</t>
  </si>
  <si>
    <t xml:space="preserve">el aumento de exportaciones implica un desplazamiento paralelo de iS hacia arriba y derecha ( Lm se mantiene), se produce un incremento del nivel de equilibrio del ingreso y de la tasa de interes de equilibrio. La nueva tasa de interés (se obtiene de reemplazar en la LM o en la IS modificada) será </t>
  </si>
  <si>
    <t>el saldo de la balanza comercial mejora en 90,11 (Δ BC = 100 - 0,08 * 123,67) }</t>
  </si>
  <si>
    <t>Δ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</si>
</sst>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
    <numFmt numFmtId="165" formatCode="0.0000"/>
  </numFmts>
  <fonts count="5" x14ac:knownFonts="1">
    <font>
      <sz val="11"/>
      <color theme="1"/>
      <name val="Calibri"/>
      <family val="2"/>
      <scheme val="minor"/>
    </font>
    <font>
      <b/>
      <sz val="11"/>
      <color theme="1"/>
      <name val="Calibri"/>
      <family val="2"/>
      <scheme val="minor"/>
    </font>
    <font>
      <u/>
      <sz val="11"/>
      <color theme="1"/>
      <name val="Calibri"/>
      <family val="2"/>
      <scheme val="minor"/>
    </font>
    <font>
      <u/>
      <sz val="10"/>
      <color theme="1"/>
      <name val="Calibri"/>
      <family val="2"/>
      <scheme val="minor"/>
    </font>
    <font>
      <strike/>
      <sz val="11"/>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59999389629810485"/>
        <bgColor indexed="64"/>
      </patternFill>
    </fill>
  </fills>
  <borders count="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xf numFmtId="0" fontId="0" fillId="0" borderId="1" xfId="0" applyBorder="1"/>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2" fillId="0" borderId="0" xfId="0" applyFont="1"/>
    <xf numFmtId="0" fontId="0" fillId="3" borderId="0" xfId="0" applyFill="1"/>
    <xf numFmtId="0" fontId="0" fillId="3" borderId="2" xfId="0" applyFill="1" applyBorder="1"/>
    <xf numFmtId="0" fontId="2" fillId="3" borderId="4" xfId="0" applyFont="1" applyFill="1" applyBorder="1"/>
    <xf numFmtId="0" fontId="0" fillId="3" borderId="4" xfId="0" applyFill="1" applyBorder="1"/>
    <xf numFmtId="0" fontId="0" fillId="3" borderId="5" xfId="0" applyFill="1" applyBorder="1"/>
    <xf numFmtId="0" fontId="0" fillId="3" borderId="6" xfId="0" applyFill="1" applyBorder="1"/>
    <xf numFmtId="0" fontId="0" fillId="3" borderId="1" xfId="0" applyFill="1" applyBorder="1" applyAlignment="1">
      <alignment horizontal="center"/>
    </xf>
    <xf numFmtId="0" fontId="0" fillId="3" borderId="1" xfId="0" applyFill="1" applyBorder="1"/>
    <xf numFmtId="0" fontId="0" fillId="3" borderId="7" xfId="0" applyFill="1" applyBorder="1"/>
    <xf numFmtId="0" fontId="0" fillId="0" borderId="0" xfId="0" applyFill="1"/>
    <xf numFmtId="0" fontId="0" fillId="0" borderId="1" xfId="0" applyFill="1" applyBorder="1"/>
    <xf numFmtId="0" fontId="0" fillId="0" borderId="0" xfId="0" applyFill="1" applyBorder="1"/>
    <xf numFmtId="0" fontId="2" fillId="0" borderId="0" xfId="0" applyFont="1" applyFill="1" applyBorder="1"/>
    <xf numFmtId="0" fontId="3" fillId="0" borderId="0" xfId="0" applyFont="1" applyFill="1" applyBorder="1"/>
    <xf numFmtId="164" fontId="0" fillId="2" borderId="0" xfId="0" applyNumberFormat="1" applyFill="1"/>
    <xf numFmtId="0" fontId="0" fillId="0" borderId="1" xfId="0" applyFill="1" applyBorder="1" applyAlignment="1">
      <alignment horizontal="center"/>
    </xf>
    <xf numFmtId="0" fontId="0" fillId="0" borderId="0" xfId="0" applyFill="1" applyBorder="1" applyAlignment="1">
      <alignment horizontal="center"/>
    </xf>
    <xf numFmtId="164" fontId="0" fillId="3" borderId="0" xfId="0" applyNumberFormat="1" applyFill="1"/>
    <xf numFmtId="0" fontId="0" fillId="0" borderId="0" xfId="0" applyFont="1"/>
    <xf numFmtId="0" fontId="0" fillId="0" borderId="0" xfId="0" applyFont="1" applyFill="1" applyBorder="1"/>
    <xf numFmtId="0" fontId="4" fillId="0" borderId="1" xfId="0" applyFont="1" applyBorder="1"/>
    <xf numFmtId="0" fontId="0" fillId="5" borderId="0" xfId="0" applyFill="1"/>
    <xf numFmtId="0" fontId="0" fillId="5" borderId="1" xfId="0" applyFill="1" applyBorder="1" applyAlignment="1">
      <alignment horizontal="center"/>
    </xf>
    <xf numFmtId="0" fontId="4" fillId="5" borderId="1" xfId="0" applyFont="1" applyFill="1" applyBorder="1"/>
    <xf numFmtId="0" fontId="0" fillId="5" borderId="1" xfId="0" applyFill="1" applyBorder="1"/>
    <xf numFmtId="0" fontId="0" fillId="5" borderId="0" xfId="0" applyFont="1" applyFill="1" applyBorder="1"/>
    <xf numFmtId="0" fontId="0" fillId="5" borderId="0" xfId="0" applyFont="1" applyFill="1"/>
    <xf numFmtId="0" fontId="4" fillId="0" borderId="1" xfId="0" applyFont="1" applyFill="1" applyBorder="1"/>
    <xf numFmtId="0" fontId="0" fillId="0" borderId="0" xfId="0" applyFont="1" applyFill="1"/>
    <xf numFmtId="165" fontId="0" fillId="0" borderId="0" xfId="0" applyNumberFormat="1" applyFill="1"/>
    <xf numFmtId="164" fontId="0" fillId="0" borderId="0" xfId="0" applyNumberFormat="1" applyFill="1" applyBorder="1"/>
    <xf numFmtId="0" fontId="0" fillId="4" borderId="0" xfId="0" applyFill="1"/>
    <xf numFmtId="0" fontId="0" fillId="4" borderId="0" xfId="0" applyFill="1" applyBorder="1"/>
    <xf numFmtId="0" fontId="1" fillId="0" borderId="0" xfId="0" applyFont="1" applyFill="1" applyBorder="1"/>
    <xf numFmtId="0" fontId="0" fillId="0" borderId="0" xfId="0" applyFont="1" applyAlignment="1">
      <alignment horizontal="right"/>
    </xf>
    <xf numFmtId="0" fontId="0" fillId="0" borderId="1" xfId="0" applyFont="1" applyFill="1" applyBorder="1" applyAlignment="1">
      <alignment horizontal="center"/>
    </xf>
    <xf numFmtId="0" fontId="0" fillId="0" borderId="0" xfId="0" applyFill="1" applyBorder="1" applyAlignment="1">
      <alignment horizontal="center"/>
    </xf>
    <xf numFmtId="0" fontId="0" fillId="4" borderId="0" xfId="0" applyFill="1" applyBorder="1" applyAlignment="1">
      <alignment horizontal="center"/>
    </xf>
    <xf numFmtId="0" fontId="0"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7"/>
  <sheetViews>
    <sheetView tabSelected="1" topLeftCell="A22" workbookViewId="0">
      <selection activeCell="B29" sqref="B29"/>
    </sheetView>
  </sheetViews>
  <sheetFormatPr defaultRowHeight="15" x14ac:dyDescent="0.25"/>
  <cols>
    <col min="1" max="1" width="2.85546875" style="1" customWidth="1"/>
    <col min="2" max="16384" width="9.140625" style="1"/>
  </cols>
  <sheetData>
    <row r="3" spans="2:2" x14ac:dyDescent="0.25">
      <c r="B3" s="1" t="s">
        <v>0</v>
      </c>
    </row>
    <row r="4" spans="2:2" x14ac:dyDescent="0.25">
      <c r="B4" s="1" t="s">
        <v>1</v>
      </c>
    </row>
    <row r="7" spans="2:2" x14ac:dyDescent="0.25">
      <c r="B7" s="1" t="s">
        <v>2</v>
      </c>
    </row>
    <row r="8" spans="2:2" x14ac:dyDescent="0.25">
      <c r="B8" s="1" t="s">
        <v>3</v>
      </c>
    </row>
    <row r="9" spans="2:2" x14ac:dyDescent="0.25">
      <c r="B9" s="1" t="s">
        <v>4</v>
      </c>
    </row>
    <row r="10" spans="2:2" x14ac:dyDescent="0.25">
      <c r="B10" s="1" t="s">
        <v>5</v>
      </c>
    </row>
    <row r="11" spans="2:2" x14ac:dyDescent="0.25">
      <c r="B11" s="1" t="s">
        <v>6</v>
      </c>
    </row>
    <row r="12" spans="2:2" x14ac:dyDescent="0.25">
      <c r="B12" s="1" t="s">
        <v>7</v>
      </c>
    </row>
    <row r="13" spans="2:2" x14ac:dyDescent="0.25">
      <c r="B13" s="1" t="s">
        <v>8</v>
      </c>
    </row>
    <row r="14" spans="2:2" x14ac:dyDescent="0.25">
      <c r="B14" s="1" t="s">
        <v>9</v>
      </c>
    </row>
    <row r="15" spans="2:2" x14ac:dyDescent="0.25">
      <c r="B15" s="1" t="s">
        <v>10</v>
      </c>
    </row>
    <row r="16" spans="2:2" x14ac:dyDescent="0.25">
      <c r="B16" s="1" t="s">
        <v>11</v>
      </c>
    </row>
    <row r="17" spans="2:2" x14ac:dyDescent="0.25">
      <c r="B17" s="1" t="s">
        <v>12</v>
      </c>
    </row>
    <row r="18" spans="2:2" x14ac:dyDescent="0.25">
      <c r="B18" s="1" t="s">
        <v>13</v>
      </c>
    </row>
    <row r="19" spans="2:2" x14ac:dyDescent="0.25">
      <c r="B19" s="1" t="s">
        <v>14</v>
      </c>
    </row>
    <row r="21" spans="2:2" x14ac:dyDescent="0.25">
      <c r="B21" s="1" t="s">
        <v>15</v>
      </c>
    </row>
    <row r="22" spans="2:2" x14ac:dyDescent="0.25">
      <c r="B22" s="1" t="s">
        <v>16</v>
      </c>
    </row>
    <row r="23" spans="2:2" x14ac:dyDescent="0.25">
      <c r="B23" s="1" t="s">
        <v>17</v>
      </c>
    </row>
    <row r="24" spans="2:2" x14ac:dyDescent="0.25">
      <c r="B24" s="1" t="s">
        <v>18</v>
      </c>
    </row>
    <row r="25" spans="2:2" x14ac:dyDescent="0.25">
      <c r="B25" s="1" t="s">
        <v>19</v>
      </c>
    </row>
    <row r="26" spans="2:2" x14ac:dyDescent="0.25">
      <c r="B26" s="1" t="s">
        <v>20</v>
      </c>
    </row>
    <row r="27" spans="2:2" x14ac:dyDescent="0.25">
      <c r="B27" s="1" t="s">
        <v>21</v>
      </c>
    </row>
    <row r="28" spans="2:2" x14ac:dyDescent="0.25">
      <c r="B28" s="1" t="s">
        <v>22</v>
      </c>
    </row>
    <row r="29" spans="2:2" x14ac:dyDescent="0.25">
      <c r="B29" s="1" t="s">
        <v>23</v>
      </c>
    </row>
    <row r="30" spans="2:2" x14ac:dyDescent="0.25">
      <c r="B30" s="1" t="s">
        <v>24</v>
      </c>
    </row>
    <row r="31" spans="2:2" x14ac:dyDescent="0.25">
      <c r="B31" s="1" t="s">
        <v>25</v>
      </c>
    </row>
    <row r="32" spans="2:2" x14ac:dyDescent="0.25">
      <c r="B32" s="1" t="s">
        <v>26</v>
      </c>
    </row>
    <row r="33" spans="2:2" x14ac:dyDescent="0.25">
      <c r="B33" s="1" t="s">
        <v>27</v>
      </c>
    </row>
    <row r="34" spans="2:2" x14ac:dyDescent="0.25">
      <c r="B34" s="1" t="s">
        <v>28</v>
      </c>
    </row>
    <row r="35" spans="2:2" x14ac:dyDescent="0.25">
      <c r="B35" s="1" t="s">
        <v>29</v>
      </c>
    </row>
    <row r="36" spans="2:2" x14ac:dyDescent="0.25">
      <c r="B36" s="1" t="s">
        <v>30</v>
      </c>
    </row>
    <row r="37" spans="2:2" x14ac:dyDescent="0.25">
      <c r="B37" s="1" t="s">
        <v>31</v>
      </c>
    </row>
    <row r="38" spans="2:2" x14ac:dyDescent="0.25">
      <c r="B38" s="1" t="s">
        <v>32</v>
      </c>
    </row>
    <row r="39" spans="2:2" x14ac:dyDescent="0.25">
      <c r="B39" s="1" t="s">
        <v>33</v>
      </c>
    </row>
    <row r="40" spans="2:2" x14ac:dyDescent="0.25">
      <c r="B40" s="1" t="s">
        <v>34</v>
      </c>
    </row>
    <row r="41" spans="2:2" x14ac:dyDescent="0.25">
      <c r="B41" s="1" t="s">
        <v>35</v>
      </c>
    </row>
    <row r="42" spans="2:2" x14ac:dyDescent="0.25">
      <c r="B42" s="1" t="s">
        <v>36</v>
      </c>
    </row>
    <row r="43" spans="2:2" x14ac:dyDescent="0.25">
      <c r="B43" s="1" t="s">
        <v>37</v>
      </c>
    </row>
    <row r="44" spans="2:2" x14ac:dyDescent="0.25">
      <c r="B44" s="1" t="s">
        <v>38</v>
      </c>
    </row>
    <row r="45" spans="2:2" x14ac:dyDescent="0.25">
      <c r="B45" s="1" t="s">
        <v>39</v>
      </c>
    </row>
    <row r="46" spans="2:2" x14ac:dyDescent="0.25">
      <c r="B46" s="1" t="s">
        <v>40</v>
      </c>
    </row>
    <row r="47" spans="2:2" x14ac:dyDescent="0.25">
      <c r="B47" s="1" t="s">
        <v>41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42"/>
  <sheetViews>
    <sheetView workbookViewId="0">
      <selection activeCell="I5" sqref="I5"/>
    </sheetView>
  </sheetViews>
  <sheetFormatPr defaultRowHeight="15" x14ac:dyDescent="0.25"/>
  <cols>
    <col min="5" max="5" width="22.140625" customWidth="1"/>
  </cols>
  <sheetData>
    <row r="3" spans="1:10" x14ac:dyDescent="0.25">
      <c r="A3" s="1" t="s">
        <v>20</v>
      </c>
    </row>
    <row r="5" spans="1:10" x14ac:dyDescent="0.25">
      <c r="B5" t="s">
        <v>42</v>
      </c>
    </row>
    <row r="7" spans="1:10" x14ac:dyDescent="0.25">
      <c r="B7" t="s">
        <v>43</v>
      </c>
    </row>
    <row r="8" spans="1:10" x14ac:dyDescent="0.25">
      <c r="B8" t="s">
        <v>44</v>
      </c>
    </row>
    <row r="9" spans="1:10" x14ac:dyDescent="0.25">
      <c r="B9" t="s">
        <v>45</v>
      </c>
    </row>
    <row r="10" spans="1:10" x14ac:dyDescent="0.25">
      <c r="B10" t="s">
        <v>49</v>
      </c>
    </row>
    <row r="11" spans="1:10" x14ac:dyDescent="0.25">
      <c r="B11" t="s">
        <v>50</v>
      </c>
    </row>
    <row r="12" spans="1:10" x14ac:dyDescent="0.25">
      <c r="B12" s="5" t="s">
        <v>53</v>
      </c>
      <c r="C12" s="6" t="s">
        <v>46</v>
      </c>
      <c r="D12" s="6"/>
      <c r="E12" s="6"/>
      <c r="F12" s="7"/>
      <c r="G12" s="7" t="s">
        <v>48</v>
      </c>
      <c r="H12" s="6" t="s">
        <v>51</v>
      </c>
      <c r="I12" s="6"/>
      <c r="J12" s="8" t="s">
        <v>52</v>
      </c>
    </row>
    <row r="13" spans="1:10" x14ac:dyDescent="0.25">
      <c r="B13" s="9"/>
      <c r="C13" s="4"/>
      <c r="D13" s="4" t="s">
        <v>47</v>
      </c>
      <c r="E13" s="4"/>
      <c r="F13" s="4"/>
      <c r="G13" s="4"/>
      <c r="H13" s="4" t="s">
        <v>47</v>
      </c>
      <c r="I13" s="4"/>
      <c r="J13" s="10"/>
    </row>
    <row r="16" spans="1:10" x14ac:dyDescent="0.25">
      <c r="B16" t="s">
        <v>54</v>
      </c>
    </row>
    <row r="18" spans="2:12" x14ac:dyDescent="0.25">
      <c r="B18" t="s">
        <v>14</v>
      </c>
    </row>
    <row r="19" spans="2:12" x14ac:dyDescent="0.25">
      <c r="B19" t="s">
        <v>55</v>
      </c>
    </row>
    <row r="20" spans="2:12" x14ac:dyDescent="0.25">
      <c r="B20" t="s">
        <v>56</v>
      </c>
    </row>
    <row r="21" spans="2:12" x14ac:dyDescent="0.25">
      <c r="B21" s="13" t="s">
        <v>53</v>
      </c>
      <c r="C21" s="14" t="s">
        <v>57</v>
      </c>
      <c r="D21" s="15"/>
      <c r="E21" s="15" t="s">
        <v>59</v>
      </c>
      <c r="F21" s="14" t="s">
        <v>60</v>
      </c>
      <c r="G21" s="16" t="s">
        <v>52</v>
      </c>
    </row>
    <row r="22" spans="2:12" x14ac:dyDescent="0.25">
      <c r="B22" s="17"/>
      <c r="C22" s="18" t="s">
        <v>58</v>
      </c>
      <c r="D22" s="19"/>
      <c r="E22" s="19"/>
      <c r="F22" s="19" t="s">
        <v>58</v>
      </c>
      <c r="G22" s="20"/>
    </row>
    <row r="24" spans="2:12" x14ac:dyDescent="0.25">
      <c r="B24" t="s">
        <v>61</v>
      </c>
    </row>
    <row r="25" spans="2:12" s="23" customFormat="1" x14ac:dyDescent="0.25"/>
    <row r="26" spans="2:12" s="23" customFormat="1" x14ac:dyDescent="0.25">
      <c r="B26" s="23" t="s">
        <v>53</v>
      </c>
      <c r="C26" s="24" t="s">
        <v>62</v>
      </c>
      <c r="D26" s="24"/>
      <c r="E26" s="24"/>
      <c r="F26" s="24"/>
      <c r="G26" s="24"/>
      <c r="H26" s="23" t="s">
        <v>48</v>
      </c>
      <c r="I26" s="25" t="s">
        <v>63</v>
      </c>
      <c r="J26" s="25"/>
      <c r="L26" s="23" t="s">
        <v>52</v>
      </c>
    </row>
    <row r="27" spans="2:12" s="23" customFormat="1" x14ac:dyDescent="0.25">
      <c r="D27" s="23">
        <v>6208</v>
      </c>
      <c r="J27" s="23">
        <v>6208</v>
      </c>
    </row>
    <row r="28" spans="2:12" s="23" customFormat="1" x14ac:dyDescent="0.25"/>
    <row r="29" spans="2:12" s="23" customFormat="1" x14ac:dyDescent="0.25">
      <c r="B29" s="23" t="s">
        <v>64</v>
      </c>
      <c r="C29" s="24">
        <f>280+700+400+600-300-0.8*50+0.8*0.15*100 + 0.8*100</f>
        <v>1732</v>
      </c>
      <c r="D29" s="23" t="s">
        <v>48</v>
      </c>
      <c r="E29" s="24">
        <f>1-0.8+0.8*0.15-0.2+0.08</f>
        <v>0.19999999999999996</v>
      </c>
      <c r="F29" s="23" t="s">
        <v>52</v>
      </c>
    </row>
    <row r="30" spans="2:12" x14ac:dyDescent="0.25">
      <c r="C30">
        <v>6208</v>
      </c>
      <c r="E30" s="23">
        <v>6208</v>
      </c>
    </row>
    <row r="32" spans="2:12" x14ac:dyDescent="0.25">
      <c r="B32" s="3" t="s">
        <v>64</v>
      </c>
      <c r="C32" s="3">
        <f>+C29/C30</f>
        <v>0.27899484536082475</v>
      </c>
      <c r="D32" s="3" t="s">
        <v>48</v>
      </c>
      <c r="E32" s="26">
        <f>+E29/E30</f>
        <v>3.2216494845360819E-5</v>
      </c>
      <c r="F32" s="3" t="s">
        <v>52</v>
      </c>
    </row>
    <row r="36" spans="2:7" x14ac:dyDescent="0.25">
      <c r="B36" s="23" t="s">
        <v>53</v>
      </c>
      <c r="C36" s="24" t="s">
        <v>66</v>
      </c>
      <c r="D36" s="23"/>
      <c r="E36" s="23" t="s">
        <v>59</v>
      </c>
      <c r="F36" s="24">
        <v>0.5</v>
      </c>
      <c r="G36" s="23" t="s">
        <v>52</v>
      </c>
    </row>
    <row r="37" spans="2:7" x14ac:dyDescent="0.25">
      <c r="B37" s="23"/>
      <c r="C37" s="28">
        <v>5100</v>
      </c>
      <c r="D37" s="23"/>
      <c r="E37" s="23"/>
      <c r="F37" s="23">
        <v>5100</v>
      </c>
      <c r="G37" s="23"/>
    </row>
    <row r="39" spans="2:7" x14ac:dyDescent="0.25">
      <c r="B39" s="23" t="s">
        <v>53</v>
      </c>
      <c r="C39" s="24">
        <f>70+ 5100*0.06 -1613</f>
        <v>-1237</v>
      </c>
      <c r="D39" t="s">
        <v>59</v>
      </c>
      <c r="E39" s="24">
        <v>0.5</v>
      </c>
    </row>
    <row r="40" spans="2:7" x14ac:dyDescent="0.25">
      <c r="C40">
        <v>5100</v>
      </c>
      <c r="E40" s="23">
        <v>5100</v>
      </c>
    </row>
    <row r="42" spans="2:7" x14ac:dyDescent="0.25">
      <c r="B42" s="12" t="s">
        <v>65</v>
      </c>
      <c r="C42" s="12">
        <f>+C39/C40</f>
        <v>-0.24254901960784314</v>
      </c>
      <c r="D42" s="12" t="s">
        <v>59</v>
      </c>
      <c r="E42" s="29">
        <f>+E39/E40</f>
        <v>9.8039215686274506E-5</v>
      </c>
      <c r="F42" s="1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0"/>
  <sheetViews>
    <sheetView workbookViewId="0">
      <selection activeCell="C5" sqref="C5"/>
    </sheetView>
  </sheetViews>
  <sheetFormatPr defaultRowHeight="15" x14ac:dyDescent="0.25"/>
  <cols>
    <col min="6" max="6" width="3.28515625" customWidth="1"/>
    <col min="7" max="7" width="2.42578125" customWidth="1"/>
    <col min="8" max="8" width="13.85546875" bestFit="1" customWidth="1"/>
    <col min="9" max="9" width="10.5703125" bestFit="1" customWidth="1"/>
    <col min="10" max="11" width="5" customWidth="1"/>
    <col min="13" max="13" width="7" customWidth="1"/>
    <col min="14" max="14" width="2.85546875" customWidth="1"/>
    <col min="15" max="15" width="4.28515625" customWidth="1"/>
  </cols>
  <sheetData>
    <row r="2" spans="2:16" x14ac:dyDescent="0.25">
      <c r="B2" s="1" t="s">
        <v>21</v>
      </c>
    </row>
    <row r="3" spans="2:16" x14ac:dyDescent="0.25">
      <c r="J3" t="s">
        <v>67</v>
      </c>
    </row>
    <row r="5" spans="2:16" s="23" customFormat="1" x14ac:dyDescent="0.25">
      <c r="C5" s="24" t="s">
        <v>46</v>
      </c>
      <c r="D5" s="24"/>
      <c r="E5" s="24"/>
      <c r="G5" s="23" t="s">
        <v>48</v>
      </c>
      <c r="H5" s="24" t="s">
        <v>51</v>
      </c>
      <c r="I5" s="24"/>
      <c r="J5" s="23" t="s">
        <v>52</v>
      </c>
      <c r="K5" s="23" t="s">
        <v>68</v>
      </c>
      <c r="L5" s="24" t="s">
        <v>57</v>
      </c>
      <c r="N5" s="23" t="s">
        <v>59</v>
      </c>
      <c r="O5" s="24" t="s">
        <v>60</v>
      </c>
      <c r="P5" s="23" t="s">
        <v>52</v>
      </c>
    </row>
    <row r="6" spans="2:16" s="23" customFormat="1" x14ac:dyDescent="0.25">
      <c r="D6" s="23" t="s">
        <v>47</v>
      </c>
      <c r="H6" s="23" t="s">
        <v>47</v>
      </c>
      <c r="L6" s="28" t="s">
        <v>58</v>
      </c>
      <c r="O6" s="23" t="s">
        <v>58</v>
      </c>
    </row>
    <row r="7" spans="2:16" s="23" customFormat="1" x14ac:dyDescent="0.25"/>
    <row r="8" spans="2:16" x14ac:dyDescent="0.25">
      <c r="B8" t="s">
        <v>74</v>
      </c>
      <c r="F8" s="24" t="s">
        <v>69</v>
      </c>
      <c r="G8" s="23" t="s">
        <v>48</v>
      </c>
      <c r="H8" s="24" t="s">
        <v>51</v>
      </c>
      <c r="I8" s="24"/>
      <c r="J8" s="23" t="s">
        <v>52</v>
      </c>
      <c r="K8" s="23" t="s">
        <v>68</v>
      </c>
      <c r="L8" s="24" t="s">
        <v>57</v>
      </c>
      <c r="M8" s="23"/>
      <c r="N8" s="23" t="s">
        <v>59</v>
      </c>
      <c r="O8" s="24" t="s">
        <v>60</v>
      </c>
      <c r="P8" s="23" t="s">
        <v>52</v>
      </c>
    </row>
    <row r="9" spans="2:16" x14ac:dyDescent="0.25">
      <c r="C9" s="23"/>
      <c r="F9" s="23" t="s">
        <v>47</v>
      </c>
      <c r="G9" s="23"/>
      <c r="H9" s="23" t="s">
        <v>47</v>
      </c>
      <c r="I9" s="23"/>
      <c r="J9" s="23"/>
      <c r="K9" s="23"/>
      <c r="L9" s="28" t="s">
        <v>58</v>
      </c>
      <c r="M9" s="23"/>
      <c r="N9" s="23"/>
      <c r="O9" s="23" t="s">
        <v>58</v>
      </c>
      <c r="P9" s="23"/>
    </row>
    <row r="10" spans="2:16" x14ac:dyDescent="0.25">
      <c r="C10" s="23"/>
      <c r="D10" s="23"/>
      <c r="E10" s="23"/>
      <c r="F10" s="23"/>
      <c r="G10" s="23"/>
      <c r="H10" s="23"/>
      <c r="I10" s="23"/>
      <c r="J10" s="23"/>
      <c r="K10" s="23"/>
      <c r="L10" s="23"/>
      <c r="M10" s="23"/>
      <c r="N10" s="23"/>
      <c r="O10" s="23"/>
      <c r="P10" s="23"/>
    </row>
    <row r="11" spans="2:16" x14ac:dyDescent="0.25">
      <c r="B11" t="s">
        <v>75</v>
      </c>
      <c r="F11" s="23" t="s">
        <v>52</v>
      </c>
      <c r="G11" s="23" t="s">
        <v>71</v>
      </c>
      <c r="H11" s="24" t="s">
        <v>51</v>
      </c>
      <c r="I11" s="11" t="s">
        <v>70</v>
      </c>
      <c r="J11" s="23" t="s">
        <v>72</v>
      </c>
      <c r="K11" s="30" t="s">
        <v>68</v>
      </c>
      <c r="L11" t="s">
        <v>69</v>
      </c>
      <c r="M11" t="s">
        <v>48</v>
      </c>
      <c r="N11" s="24" t="s">
        <v>73</v>
      </c>
      <c r="O11" s="23"/>
    </row>
    <row r="12" spans="2:16" x14ac:dyDescent="0.25">
      <c r="G12" s="23"/>
      <c r="H12" s="23" t="s">
        <v>47</v>
      </c>
      <c r="I12" s="23" t="s">
        <v>58</v>
      </c>
      <c r="L12" t="s">
        <v>47</v>
      </c>
      <c r="N12" s="28" t="s">
        <v>58</v>
      </c>
      <c r="O12" s="23"/>
    </row>
    <row r="13" spans="2:16" x14ac:dyDescent="0.25">
      <c r="B13" t="s">
        <v>76</v>
      </c>
      <c r="F13" s="23" t="s">
        <v>52</v>
      </c>
      <c r="G13" s="23" t="s">
        <v>71</v>
      </c>
      <c r="H13" s="31" t="s">
        <v>51</v>
      </c>
      <c r="I13" s="30" t="s">
        <v>77</v>
      </c>
      <c r="J13" s="23" t="s">
        <v>72</v>
      </c>
      <c r="K13" s="30" t="s">
        <v>68</v>
      </c>
      <c r="L13" t="s">
        <v>69</v>
      </c>
      <c r="M13" t="s">
        <v>48</v>
      </c>
      <c r="N13" s="24" t="s">
        <v>47</v>
      </c>
      <c r="O13" s="31" t="s">
        <v>78</v>
      </c>
    </row>
    <row r="14" spans="2:16" x14ac:dyDescent="0.25">
      <c r="G14" s="23"/>
      <c r="H14" s="23"/>
      <c r="I14" s="23"/>
      <c r="N14" s="28" t="s">
        <v>58</v>
      </c>
      <c r="O14" s="23"/>
    </row>
    <row r="15" spans="2:16" x14ac:dyDescent="0.25">
      <c r="F15" t="s">
        <v>79</v>
      </c>
      <c r="H15" s="27" t="s">
        <v>81</v>
      </c>
      <c r="J15" t="s">
        <v>59</v>
      </c>
      <c r="K15" s="2" t="s">
        <v>47</v>
      </c>
      <c r="L15" s="2"/>
      <c r="M15" s="2"/>
      <c r="O15" s="31" t="s">
        <v>78</v>
      </c>
    </row>
    <row r="16" spans="2:16" x14ac:dyDescent="0.25">
      <c r="H16" s="31" t="s">
        <v>80</v>
      </c>
      <c r="I16" s="30"/>
      <c r="K16" s="31" t="s">
        <v>82</v>
      </c>
    </row>
    <row r="18" spans="2:18" x14ac:dyDescent="0.25">
      <c r="B18" t="s">
        <v>83</v>
      </c>
      <c r="F18" t="s">
        <v>79</v>
      </c>
      <c r="H18" s="27" t="s">
        <v>81</v>
      </c>
      <c r="J18" t="s">
        <v>59</v>
      </c>
      <c r="K18" s="32" t="s">
        <v>47</v>
      </c>
      <c r="L18" s="2"/>
      <c r="M18" s="2"/>
      <c r="O18" s="31" t="s">
        <v>78</v>
      </c>
    </row>
    <row r="19" spans="2:18" x14ac:dyDescent="0.25">
      <c r="H19" s="31" t="s">
        <v>80</v>
      </c>
      <c r="I19" s="30"/>
      <c r="K19" s="31" t="s">
        <v>84</v>
      </c>
    </row>
    <row r="21" spans="2:18" x14ac:dyDescent="0.25">
      <c r="F21" s="33" t="s">
        <v>79</v>
      </c>
      <c r="G21" s="33"/>
      <c r="H21" s="34">
        <v>1</v>
      </c>
      <c r="I21" s="33"/>
      <c r="J21" s="33" t="s">
        <v>81</v>
      </c>
      <c r="K21" s="33"/>
      <c r="L21" s="33" t="s">
        <v>59</v>
      </c>
      <c r="M21" s="35"/>
      <c r="N21" s="36">
        <v>1</v>
      </c>
      <c r="O21" s="36"/>
      <c r="P21" s="33"/>
      <c r="Q21" s="37" t="s">
        <v>78</v>
      </c>
      <c r="R21" s="33"/>
    </row>
    <row r="22" spans="2:18" x14ac:dyDescent="0.25">
      <c r="F22" s="33"/>
      <c r="G22" s="33"/>
      <c r="H22" s="37" t="s">
        <v>80</v>
      </c>
      <c r="I22" s="38"/>
      <c r="J22" s="33"/>
      <c r="K22" s="33"/>
      <c r="L22" s="33"/>
      <c r="M22" s="37" t="s">
        <v>85</v>
      </c>
      <c r="N22" s="33"/>
      <c r="O22" s="33"/>
      <c r="P22" s="33"/>
      <c r="Q22" s="33"/>
      <c r="R22" s="33"/>
    </row>
    <row r="23" spans="2:18" x14ac:dyDescent="0.25">
      <c r="F23" s="33"/>
      <c r="G23" s="33"/>
      <c r="H23" s="33"/>
      <c r="I23" s="33"/>
      <c r="J23" s="33"/>
      <c r="K23" s="33"/>
      <c r="L23" s="33"/>
      <c r="M23" s="33"/>
      <c r="N23" s="33"/>
      <c r="O23" s="33"/>
      <c r="P23" s="33"/>
      <c r="Q23" s="33"/>
      <c r="R23" s="33"/>
    </row>
    <row r="24" spans="2:18" x14ac:dyDescent="0.25">
      <c r="H24" t="s">
        <v>86</v>
      </c>
      <c r="M24" t="s">
        <v>87</v>
      </c>
    </row>
    <row r="27" spans="2:18" s="21" customFormat="1" x14ac:dyDescent="0.25">
      <c r="F27" s="21" t="s">
        <v>79</v>
      </c>
      <c r="H27" s="27">
        <v>1</v>
      </c>
      <c r="J27" s="31">
        <f>280+700+400+600-300-0.8*50+0.8*0.15*100 + 0.8*100</f>
        <v>1732</v>
      </c>
      <c r="L27" s="21" t="s">
        <v>59</v>
      </c>
      <c r="M27" s="39"/>
      <c r="N27" s="22">
        <v>1</v>
      </c>
      <c r="O27" s="22"/>
      <c r="Q27" s="31" t="s">
        <v>78</v>
      </c>
    </row>
    <row r="28" spans="2:18" s="21" customFormat="1" x14ac:dyDescent="0.25">
      <c r="H28" s="31">
        <f>1- 0.8+0.8*0.15-0.2+0.08+6208*0.5/5100</f>
        <v>0.80862745098039213</v>
      </c>
      <c r="I28" s="40"/>
      <c r="M28" s="31">
        <f>(1- 0.8+0.8*0.15-0.2+0.08)*5100/6208+0.5</f>
        <v>0.66430412371134018</v>
      </c>
    </row>
    <row r="29" spans="2:18" s="21" customFormat="1" x14ac:dyDescent="0.25"/>
    <row r="30" spans="2:18" s="21" customFormat="1" x14ac:dyDescent="0.25">
      <c r="F30" s="21" t="s">
        <v>79</v>
      </c>
      <c r="H30" s="21">
        <f>+H27/H28</f>
        <v>1.2366634335596509</v>
      </c>
      <c r="I30" s="21" t="s">
        <v>88</v>
      </c>
      <c r="J30" s="23">
        <v>1732</v>
      </c>
      <c r="L30" s="21" t="s">
        <v>59</v>
      </c>
      <c r="M30" s="41">
        <f>1/M28</f>
        <v>1.5053346265761398</v>
      </c>
      <c r="N30" s="21" t="s">
        <v>88</v>
      </c>
      <c r="P30" s="21">
        <v>1237</v>
      </c>
    </row>
    <row r="31" spans="2:18" s="21" customFormat="1" x14ac:dyDescent="0.25"/>
    <row r="32" spans="2:18" s="21" customFormat="1" x14ac:dyDescent="0.25">
      <c r="F32" s="43" t="s">
        <v>79</v>
      </c>
      <c r="G32" s="43"/>
      <c r="H32" s="43">
        <f>+H30*J30+M30*P30</f>
        <v>4004</v>
      </c>
    </row>
    <row r="34" spans="5:10" x14ac:dyDescent="0.25">
      <c r="E34" t="s">
        <v>89</v>
      </c>
    </row>
    <row r="35" spans="5:10" s="23" customFormat="1" x14ac:dyDescent="0.25"/>
    <row r="36" spans="5:10" s="23" customFormat="1" x14ac:dyDescent="0.25">
      <c r="E36" s="23" t="s">
        <v>64</v>
      </c>
      <c r="F36" s="48">
        <v>0.27899484536082475</v>
      </c>
      <c r="G36" s="48"/>
      <c r="H36" s="23" t="s">
        <v>48</v>
      </c>
      <c r="I36" s="42">
        <v>3.2216494845360819E-5</v>
      </c>
      <c r="J36" s="23">
        <f>+H32</f>
        <v>4004</v>
      </c>
    </row>
    <row r="37" spans="5:10" s="23" customFormat="1" x14ac:dyDescent="0.25"/>
    <row r="38" spans="5:10" s="23" customFormat="1" x14ac:dyDescent="0.25">
      <c r="E38" s="44" t="s">
        <v>64</v>
      </c>
      <c r="F38" s="49">
        <f>+F36-I36*H32</f>
        <v>0.15000000000000002</v>
      </c>
      <c r="G38" s="49"/>
      <c r="H38" s="49"/>
    </row>
    <row r="39" spans="5:10" s="23" customFormat="1" x14ac:dyDescent="0.25"/>
    <row r="40" spans="5:10" s="23" customFormat="1" x14ac:dyDescent="0.25"/>
  </sheetData>
  <mergeCells count="2">
    <mergeCell ref="F36:G36"/>
    <mergeCell ref="F38:H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
  <sheetViews>
    <sheetView workbookViewId="0">
      <selection activeCell="B9" sqref="B9"/>
    </sheetView>
  </sheetViews>
  <sheetFormatPr defaultRowHeight="15" x14ac:dyDescent="0.25"/>
  <sheetData>
    <row r="2" spans="2:8" x14ac:dyDescent="0.25">
      <c r="B2" s="1" t="s">
        <v>22</v>
      </c>
    </row>
    <row r="4" spans="2:8" x14ac:dyDescent="0.25">
      <c r="B4" t="s">
        <v>90</v>
      </c>
      <c r="D4" t="s">
        <v>91</v>
      </c>
    </row>
    <row r="5" spans="2:8" x14ac:dyDescent="0.25">
      <c r="B5" t="s">
        <v>92</v>
      </c>
      <c r="D5">
        <f>50 + 0.15 * (4004 - 100) - 400 - 100</f>
        <v>135.60000000000002</v>
      </c>
      <c r="H5" t="s">
        <v>96</v>
      </c>
    </row>
    <row r="8" spans="2:8" x14ac:dyDescent="0.25">
      <c r="B8" t="s">
        <v>93</v>
      </c>
      <c r="D8" t="s">
        <v>95</v>
      </c>
    </row>
    <row r="9" spans="2:8" x14ac:dyDescent="0.25">
      <c r="B9" t="s">
        <v>94</v>
      </c>
      <c r="D9">
        <f>600 - 300 - 0.08* 4004</f>
        <v>-20.319999999999993</v>
      </c>
      <c r="H9"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5"/>
  <sheetViews>
    <sheetView topLeftCell="A13" workbookViewId="0">
      <selection activeCell="E28" sqref="E28"/>
    </sheetView>
  </sheetViews>
  <sheetFormatPr defaultRowHeight="15" x14ac:dyDescent="0.25"/>
  <sheetData>
    <row r="2" spans="2:15" x14ac:dyDescent="0.25">
      <c r="B2" s="1" t="s">
        <v>23</v>
      </c>
    </row>
    <row r="3" spans="2:15" x14ac:dyDescent="0.25">
      <c r="B3" s="1" t="s">
        <v>24</v>
      </c>
    </row>
    <row r="4" spans="2:15" x14ac:dyDescent="0.25">
      <c r="B4" s="1" t="s">
        <v>25</v>
      </c>
    </row>
    <row r="5" spans="2:15" x14ac:dyDescent="0.25">
      <c r="B5" s="1" t="s">
        <v>26</v>
      </c>
    </row>
    <row r="7" spans="2:15" x14ac:dyDescent="0.25">
      <c r="B7" s="50" t="s">
        <v>98</v>
      </c>
      <c r="C7" s="50"/>
      <c r="D7" s="50"/>
      <c r="E7" s="50"/>
      <c r="F7" s="50"/>
      <c r="G7" s="50"/>
      <c r="H7" s="50"/>
      <c r="I7" s="50"/>
      <c r="J7" s="50"/>
      <c r="K7" s="50"/>
      <c r="L7" s="50"/>
      <c r="M7" s="50"/>
      <c r="N7" s="50"/>
      <c r="O7" s="50"/>
    </row>
    <row r="8" spans="2:15" x14ac:dyDescent="0.25">
      <c r="B8" s="50"/>
      <c r="C8" s="50"/>
      <c r="D8" s="50"/>
      <c r="E8" s="50"/>
      <c r="F8" s="50"/>
      <c r="G8" s="50"/>
      <c r="H8" s="50"/>
      <c r="I8" s="50"/>
      <c r="J8" s="50"/>
      <c r="K8" s="50"/>
      <c r="L8" s="50"/>
      <c r="M8" s="50"/>
      <c r="N8" s="50"/>
      <c r="O8" s="50"/>
    </row>
    <row r="9" spans="2:15" x14ac:dyDescent="0.25">
      <c r="B9" s="50"/>
      <c r="C9" s="50"/>
      <c r="D9" s="50"/>
      <c r="E9" s="50"/>
      <c r="F9" s="50"/>
      <c r="G9" s="50"/>
      <c r="H9" s="50"/>
      <c r="I9" s="50"/>
      <c r="J9" s="50"/>
      <c r="K9" s="50"/>
      <c r="L9" s="50"/>
      <c r="M9" s="50"/>
      <c r="N9" s="50"/>
      <c r="O9" s="50"/>
    </row>
    <row r="10" spans="2:15" x14ac:dyDescent="0.25">
      <c r="B10" s="50"/>
      <c r="C10" s="50"/>
      <c r="D10" s="50"/>
      <c r="E10" s="50"/>
      <c r="F10" s="50"/>
      <c r="G10" s="50"/>
      <c r="H10" s="50"/>
      <c r="I10" s="50"/>
      <c r="J10" s="50"/>
      <c r="K10" s="50"/>
      <c r="L10" s="50"/>
      <c r="M10" s="50"/>
      <c r="N10" s="50"/>
      <c r="O10" s="50"/>
    </row>
    <row r="11" spans="2:15" x14ac:dyDescent="0.25">
      <c r="B11" s="45" t="s">
        <v>99</v>
      </c>
      <c r="C11" s="21">
        <v>1.2366634335596509</v>
      </c>
      <c r="D11" t="s">
        <v>88</v>
      </c>
      <c r="E11">
        <v>100</v>
      </c>
      <c r="F11" t="s">
        <v>68</v>
      </c>
      <c r="G11">
        <f>+C11*E11</f>
        <v>123.6663433559651</v>
      </c>
    </row>
    <row r="13" spans="2:15" x14ac:dyDescent="0.25">
      <c r="B13" t="s">
        <v>100</v>
      </c>
      <c r="C13" t="s">
        <v>101</v>
      </c>
      <c r="E13">
        <f>4004 + 123.666</f>
        <v>4127.6660000000002</v>
      </c>
    </row>
    <row r="15" spans="2:15" ht="15" customHeight="1" x14ac:dyDescent="0.25">
      <c r="B15" s="51" t="s">
        <v>117</v>
      </c>
      <c r="C15" s="51"/>
      <c r="D15" s="51"/>
      <c r="E15" s="51"/>
      <c r="F15" s="51"/>
      <c r="G15" s="51"/>
      <c r="H15" s="51"/>
      <c r="I15" s="51"/>
      <c r="J15" s="51"/>
      <c r="K15" s="51"/>
      <c r="L15" s="51"/>
      <c r="M15" s="51"/>
      <c r="N15" s="51"/>
      <c r="O15" s="51"/>
    </row>
    <row r="16" spans="2:15" x14ac:dyDescent="0.25">
      <c r="B16" s="51"/>
      <c r="C16" s="51"/>
      <c r="D16" s="51"/>
      <c r="E16" s="51"/>
      <c r="F16" s="51"/>
      <c r="G16" s="51"/>
      <c r="H16" s="51"/>
      <c r="I16" s="51"/>
      <c r="J16" s="51"/>
      <c r="K16" s="51"/>
      <c r="L16" s="51"/>
      <c r="M16" s="51"/>
      <c r="N16" s="51"/>
      <c r="O16" s="51"/>
    </row>
    <row r="17" spans="2:15" x14ac:dyDescent="0.25">
      <c r="B17" s="51"/>
      <c r="C17" s="51"/>
      <c r="D17" s="51"/>
      <c r="E17" s="51"/>
      <c r="F17" s="51"/>
      <c r="G17" s="51"/>
      <c r="H17" s="51"/>
      <c r="I17" s="51"/>
      <c r="J17" s="51"/>
      <c r="K17" s="51"/>
      <c r="L17" s="51"/>
      <c r="M17" s="51"/>
      <c r="N17" s="51"/>
      <c r="O17" s="51"/>
    </row>
    <row r="19" spans="2:15" x14ac:dyDescent="0.25">
      <c r="B19" t="s">
        <v>102</v>
      </c>
    </row>
    <row r="21" spans="2:15" x14ac:dyDescent="0.25">
      <c r="B21" t="s">
        <v>118</v>
      </c>
    </row>
    <row r="23" spans="2:15" x14ac:dyDescent="0.25">
      <c r="B23" t="s">
        <v>103</v>
      </c>
    </row>
    <row r="24" spans="2:15" x14ac:dyDescent="0.25">
      <c r="B24" t="s">
        <v>104</v>
      </c>
    </row>
    <row r="25" spans="2:15" x14ac:dyDescent="0.25">
      <c r="B25" t="s">
        <v>105</v>
      </c>
    </row>
  </sheetData>
  <mergeCells count="2">
    <mergeCell ref="B7:O10"/>
    <mergeCell ref="B15:O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42"/>
  <sheetViews>
    <sheetView topLeftCell="A25" workbookViewId="0">
      <selection activeCell="G23" sqref="G23"/>
    </sheetView>
  </sheetViews>
  <sheetFormatPr defaultRowHeight="15" x14ac:dyDescent="0.25"/>
  <sheetData>
    <row r="3" spans="2:14" x14ac:dyDescent="0.25">
      <c r="B3" s="1" t="s">
        <v>27</v>
      </c>
    </row>
    <row r="4" spans="2:14" x14ac:dyDescent="0.25">
      <c r="B4" s="1" t="s">
        <v>28</v>
      </c>
    </row>
    <row r="5" spans="2:14" x14ac:dyDescent="0.25">
      <c r="B5" s="1" t="s">
        <v>29</v>
      </c>
    </row>
    <row r="6" spans="2:14" x14ac:dyDescent="0.25">
      <c r="B6" s="1" t="s">
        <v>30</v>
      </c>
    </row>
    <row r="9" spans="2:14" x14ac:dyDescent="0.25">
      <c r="B9" s="50" t="s">
        <v>106</v>
      </c>
      <c r="C9" s="50"/>
      <c r="D9" s="50"/>
      <c r="E9" s="50"/>
      <c r="F9" s="50"/>
      <c r="G9" s="50"/>
      <c r="H9" s="50"/>
      <c r="I9" s="50"/>
      <c r="J9" s="50"/>
      <c r="K9" s="50"/>
      <c r="L9" s="50"/>
      <c r="M9" s="50"/>
      <c r="N9" s="50"/>
    </row>
    <row r="10" spans="2:14" x14ac:dyDescent="0.25">
      <c r="B10" s="50"/>
      <c r="C10" s="50"/>
      <c r="D10" s="50"/>
      <c r="E10" s="50"/>
      <c r="F10" s="50"/>
      <c r="G10" s="50"/>
      <c r="H10" s="50"/>
      <c r="I10" s="50"/>
      <c r="J10" s="50"/>
      <c r="K10" s="50"/>
      <c r="L10" s="50"/>
      <c r="M10" s="50"/>
      <c r="N10" s="50"/>
    </row>
    <row r="11" spans="2:14" x14ac:dyDescent="0.25">
      <c r="B11" s="50"/>
      <c r="C11" s="50"/>
      <c r="D11" s="50"/>
      <c r="E11" s="50"/>
      <c r="F11" s="50"/>
      <c r="G11" s="50"/>
      <c r="H11" s="50"/>
      <c r="I11" s="50"/>
      <c r="J11" s="50"/>
      <c r="K11" s="50"/>
      <c r="L11" s="50"/>
      <c r="M11" s="50"/>
      <c r="N11" s="50"/>
    </row>
    <row r="12" spans="2:14" x14ac:dyDescent="0.25">
      <c r="B12" s="50"/>
      <c r="C12" s="50"/>
      <c r="D12" s="50"/>
      <c r="E12" s="50"/>
      <c r="F12" s="50"/>
      <c r="G12" s="50"/>
      <c r="H12" s="50"/>
      <c r="I12" s="50"/>
      <c r="J12" s="50"/>
      <c r="K12" s="50"/>
      <c r="L12" s="50"/>
      <c r="M12" s="50"/>
      <c r="N12" s="50"/>
    </row>
    <row r="14" spans="2:14" x14ac:dyDescent="0.25">
      <c r="B14" t="s">
        <v>107</v>
      </c>
    </row>
    <row r="16" spans="2:14" s="30" customFormat="1" x14ac:dyDescent="0.25">
      <c r="B16" s="31" t="s">
        <v>99</v>
      </c>
      <c r="C16" s="46" t="s">
        <v>48</v>
      </c>
      <c r="D16" s="47" t="s">
        <v>108</v>
      </c>
      <c r="F16" s="31" t="s">
        <v>119</v>
      </c>
    </row>
    <row r="17" spans="2:8" x14ac:dyDescent="0.25">
      <c r="D17" s="31" t="s">
        <v>80</v>
      </c>
    </row>
    <row r="18" spans="2:8" x14ac:dyDescent="0.25">
      <c r="D18" s="21"/>
    </row>
    <row r="20" spans="2:8" x14ac:dyDescent="0.25">
      <c r="C20" s="31" t="s">
        <v>99</v>
      </c>
      <c r="D20" s="27">
        <f>-0.8</f>
        <v>-0.8</v>
      </c>
      <c r="E20">
        <v>90</v>
      </c>
      <c r="F20" t="s">
        <v>68</v>
      </c>
      <c r="G20">
        <f>+D20/D21*E20</f>
        <v>-89.039767216294862</v>
      </c>
    </row>
    <row r="21" spans="2:8" x14ac:dyDescent="0.25">
      <c r="D21" s="31">
        <f>1- 0.8+0.8*0.15-0.2+0.08+6208*0.5/5100</f>
        <v>0.80862745098039213</v>
      </c>
    </row>
    <row r="23" spans="2:8" x14ac:dyDescent="0.25">
      <c r="C23" t="s">
        <v>109</v>
      </c>
      <c r="D23">
        <v>4004</v>
      </c>
      <c r="E23">
        <v>-89.039767216294862</v>
      </c>
      <c r="F23" t="s">
        <v>68</v>
      </c>
      <c r="G23" s="43">
        <f>+D23+E23</f>
        <v>3914.9602327837051</v>
      </c>
    </row>
    <row r="26" spans="2:8" x14ac:dyDescent="0.25">
      <c r="B26" t="s">
        <v>65</v>
      </c>
      <c r="C26">
        <v>-0.24254901960784314</v>
      </c>
      <c r="D26" t="s">
        <v>59</v>
      </c>
      <c r="E26">
        <v>9.8039215686274506E-5</v>
      </c>
      <c r="F26">
        <f>+G23</f>
        <v>3914.9602327837051</v>
      </c>
      <c r="G26" t="s">
        <v>68</v>
      </c>
      <c r="H26" s="43">
        <f>+C26+E26*F26</f>
        <v>0.14127061105722599</v>
      </c>
    </row>
    <row r="30" spans="2:8" x14ac:dyDescent="0.25">
      <c r="B30" s="31" t="s">
        <v>111</v>
      </c>
      <c r="C30" s="31" t="s">
        <v>112</v>
      </c>
      <c r="D30" t="s">
        <v>113</v>
      </c>
      <c r="F30" t="s">
        <v>68</v>
      </c>
      <c r="G30" s="43">
        <f>90 + 0.15 *( -89.0398)</f>
        <v>76.644030000000001</v>
      </c>
    </row>
    <row r="32" spans="2:8" x14ac:dyDescent="0.25">
      <c r="B32" t="s">
        <v>110</v>
      </c>
      <c r="C32">
        <v>135.60000000000002</v>
      </c>
      <c r="D32">
        <v>76.64</v>
      </c>
      <c r="E32" t="s">
        <v>68</v>
      </c>
      <c r="F32" s="43">
        <f>+C32+D32</f>
        <v>212.24</v>
      </c>
    </row>
    <row r="34" spans="2:15" x14ac:dyDescent="0.25">
      <c r="B34" s="52" t="s">
        <v>115</v>
      </c>
      <c r="C34" s="52"/>
      <c r="D34" s="52"/>
      <c r="E34" s="52"/>
      <c r="F34" s="52"/>
      <c r="G34" s="52"/>
      <c r="H34" s="52"/>
      <c r="I34" s="52"/>
      <c r="J34" s="52"/>
      <c r="K34" s="52"/>
      <c r="L34" s="52"/>
      <c r="M34" s="52"/>
      <c r="N34" s="52"/>
      <c r="O34" s="52"/>
    </row>
    <row r="35" spans="2:15" x14ac:dyDescent="0.25">
      <c r="B35" s="52"/>
      <c r="C35" s="52"/>
      <c r="D35" s="52"/>
      <c r="E35" s="52"/>
      <c r="F35" s="52"/>
      <c r="G35" s="52"/>
      <c r="H35" s="52"/>
      <c r="I35" s="52"/>
      <c r="J35" s="52"/>
      <c r="K35" s="52"/>
      <c r="L35" s="52"/>
      <c r="M35" s="52"/>
      <c r="N35" s="52"/>
      <c r="O35" s="52"/>
    </row>
    <row r="36" spans="2:15" x14ac:dyDescent="0.25">
      <c r="B36" s="52"/>
      <c r="C36" s="52"/>
      <c r="D36" s="52"/>
      <c r="E36" s="52"/>
      <c r="F36" s="52"/>
      <c r="G36" s="52"/>
      <c r="H36" s="52"/>
      <c r="I36" s="52"/>
      <c r="J36" s="52"/>
      <c r="K36" s="52"/>
      <c r="L36" s="52"/>
      <c r="M36" s="52"/>
      <c r="N36" s="52"/>
      <c r="O36" s="52"/>
    </row>
    <row r="38" spans="2:15" x14ac:dyDescent="0.25">
      <c r="B38" s="31" t="s">
        <v>99</v>
      </c>
      <c r="C38" s="47">
        <v>1</v>
      </c>
      <c r="E38" s="31" t="s">
        <v>114</v>
      </c>
      <c r="F38" s="27">
        <v>1</v>
      </c>
      <c r="G38">
        <v>-90</v>
      </c>
      <c r="H38" t="s">
        <v>68</v>
      </c>
      <c r="I38">
        <f>G38/F39</f>
        <v>-111.29970902036858</v>
      </c>
      <c r="K38" t="s">
        <v>116</v>
      </c>
    </row>
    <row r="39" spans="2:15" x14ac:dyDescent="0.25">
      <c r="C39" s="31" t="s">
        <v>80</v>
      </c>
      <c r="F39" s="31">
        <f>1- 0.8+0.8*0.15-0.2+0.08+6208*0.5/5100</f>
        <v>0.80862745098039213</v>
      </c>
    </row>
    <row r="42" spans="2:15" x14ac:dyDescent="0.25">
      <c r="B42" t="s">
        <v>109</v>
      </c>
      <c r="C42">
        <v>4004</v>
      </c>
      <c r="D42">
        <v>-111.29970902036858</v>
      </c>
      <c r="E42" t="s">
        <v>68</v>
      </c>
      <c r="F42">
        <f>+C42+D42</f>
        <v>3892.7002909796315</v>
      </c>
    </row>
  </sheetData>
  <mergeCells count="2">
    <mergeCell ref="B9:N12"/>
    <mergeCell ref="B34:O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Planteo</vt:lpstr>
      <vt:lpstr>a)</vt:lpstr>
      <vt:lpstr>b)</vt:lpstr>
      <vt:lpstr>c)</vt:lpstr>
      <vt:lpstr>d)</vt:lpstr>
      <vt:lpstr>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2020-11-13T20:23:28Z</cp:lastPrinted>
  <dcterms:created xsi:type="dcterms:W3CDTF">2020-11-13T13:26:36Z</dcterms:created>
  <dcterms:modified xsi:type="dcterms:W3CDTF">2020-11-18T00:56:23Z</dcterms:modified>
</cp:coreProperties>
</file>